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chartsheets/sheet2.xml" ContentType="application/vnd.openxmlformats-officedocument.spreadsheetml.chartsheet+xml"/>
  <Override PartName="/xl/drawings/drawing12.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5.xml" ContentType="application/vnd.openxmlformats-officedocument.drawing+xml"/>
  <Override PartName="/xl/worksheets/sheet15.xml" ContentType="application/vnd.openxmlformats-officedocument.spreadsheetml.worksheet+xml"/>
  <Override PartName="/xl/drawings/drawing27.xml" ContentType="application/vnd.openxmlformats-officedocument.drawing+xml"/>
  <Override PartName="/xl/worksheets/sheet16.xml" ContentType="application/vnd.openxmlformats-officedocument.spreadsheetml.worksheet+xml"/>
  <Override PartName="/xl/drawings/drawing29.xml" ContentType="application/vnd.openxmlformats-officedocument.drawing+xml"/>
  <Override PartName="/xl/worksheets/sheet17.xml" ContentType="application/vnd.openxmlformats-officedocument.spreadsheetml.worksheet+xml"/>
  <Override PartName="/xl/drawings/drawing30.xml" ContentType="application/vnd.openxmlformats-officedocument.drawing+xml"/>
  <Override PartName="/xl/worksheets/sheet18.xml" ContentType="application/vnd.openxmlformats-officedocument.spreadsheetml.worksheet+xml"/>
  <Override PartName="/xl/drawings/drawing31.xml" ContentType="application/vnd.openxmlformats-officedocument.drawing+xml"/>
  <Override PartName="/xl/worksheets/sheet19.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75" windowWidth="6765" windowHeight="2505" activeTab="0"/>
  </bookViews>
  <sheets>
    <sheet name="Deckblatt" sheetId="1" r:id="rId1"/>
    <sheet name="Anforderungen" sheetId="2" r:id="rId2"/>
    <sheet name="Kommentar" sheetId="3" r:id="rId3"/>
    <sheet name="Präzision real - Werte" sheetId="4" r:id="rId4"/>
    <sheet name="Präzision real - Diag" sheetId="5" r:id="rId5"/>
    <sheet name="Drift real - Werte" sheetId="6" r:id="rId6"/>
    <sheet name="Drift real - Diag" sheetId="7" r:id="rId7"/>
    <sheet name="Drift Zfg. - Schadstoffe " sheetId="8" r:id="rId8"/>
    <sheet name="Drift Zfg. - O2" sheetId="9" r:id="rId9"/>
    <sheet name="Drift Zfg. - MW Var. sAMS" sheetId="10" r:id="rId10"/>
    <sheet name="Präzision Beisp. konst. anst" sheetId="11" r:id="rId11"/>
    <sheet name="Präzision Beisp. schwankend" sheetId="12" r:id="rId12"/>
    <sheet name="Präzision Beisp. 1x" sheetId="13" r:id="rId13"/>
    <sheet name="Drift Beisp. konst. anst." sheetId="14" r:id="rId14"/>
    <sheet name="Drift Beisp. &quot;logarithm.&quot; anst." sheetId="15" r:id="rId15"/>
    <sheet name="Drift Beisp. schwankend" sheetId="16" r:id="rId16"/>
    <sheet name="Drift Beisp. schwankend (2)" sheetId="17" r:id="rId17"/>
    <sheet name="Drift Beisp. absol. konst. (3%)" sheetId="18" r:id="rId18"/>
    <sheet name="Drift Beisp. 1x" sheetId="19" r:id="rId19"/>
    <sheet name="Drift Zfg. - Werte" sheetId="20" r:id="rId20"/>
    <sheet name="Drift Zfg. - Diag (2)" sheetId="21" r:id="rId21"/>
    <sheet name="Drift Zfg. - Diag (3)" sheetId="22" r:id="rId22"/>
  </sheets>
  <definedNames/>
  <calcPr fullCalcOnLoad="1"/>
</workbook>
</file>

<file path=xl/sharedStrings.xml><?xml version="1.0" encoding="utf-8"?>
<sst xmlns="http://schemas.openxmlformats.org/spreadsheetml/2006/main" count="1370" uniqueCount="244">
  <si>
    <r>
      <t>4)</t>
    </r>
    <r>
      <rPr>
        <sz val="10"/>
        <color indexed="8"/>
        <rFont val="Arial"/>
        <family val="2"/>
      </rPr>
      <t xml:space="preserve"> Als Wartungsintervall wird hier das im Eignungsprüfungsbericht angegebene Wartungsintervall für die Kontrolle der NP- bzw. RP-Drift verwendet (entsprechend 
Definition in Pkt 3.16 der DIN EN 14181). Achtung: Daneben werden von den Geräteherstellern mitunter noch "Wartungsintervalle" für anderweitige Kontrollen oder 
Arbeiten angegeben/ empfohlen.
</t>
    </r>
    <r>
      <rPr>
        <b/>
        <sz val="10"/>
        <color indexed="8"/>
        <rFont val="Arial"/>
        <family val="2"/>
      </rPr>
      <t>5)</t>
    </r>
    <r>
      <rPr>
        <sz val="10"/>
        <color indexed="8"/>
        <rFont val="Arial"/>
        <family val="2"/>
      </rPr>
      <t xml:space="preserve"> Als Kontrollzyklus wird der regelmäßige Zeitraum verstanden, nach dem jeweils eine Kontrolle des NP oder RP erfolgt. Dieser Zeitraum kann maximal die Länge 
des Wartungsintervalls (--&gt; 4) betragen oder kürzer sein. Bei Messeinrichtungen mit automatischer Driftkontrolle (interner Kontrollzyklus) kann diese für den 
Kontrollzyklus i. S. d. QAL3 herangezogen werden. 
6</t>
    </r>
    <r>
      <rPr>
        <b/>
        <sz val="10"/>
        <color indexed="8"/>
        <rFont val="Arial"/>
        <family val="2"/>
      </rPr>
      <t>)</t>
    </r>
    <r>
      <rPr>
        <sz val="10"/>
        <color indexed="8"/>
        <rFont val="Arial"/>
        <family val="2"/>
      </rPr>
      <t xml:space="preserve"> Für die Richtigkeit der Angaben und Berechnungen wird keine Gewähr übernommen. Hinweise bitte an wolfgang.poppitz@smul.sachsen.de richten. </t>
    </r>
  </si>
  <si>
    <t>Der Vergleich zwischen den Anforderungen an die Eignungsprüfung und denen der CUSUM-Karte ergibt den rot markierten Bereich (Eignungsprüfungsanforderungen 
schärfer als CUSUM-Karte) und den grün markierten Bereich (CUSUM-Karte schärfer als Eignungsprüfung).
D. h., treten hohe Driften auf, ist die CUSUM-Karte anfangs deutlich schwächer; nach vielen Kontrollzyklen ist sie jedoch schärfer als die 
Eignungsprüfungsanforderungen, siehe unten!
Die Rohwerte für das Diagramm sind am Schluss im Tabellenblatt "Drift Zfg. - Werte" aufgeführt.</t>
  </si>
  <si>
    <r>
      <t xml:space="preserve">d. h.,  </t>
    </r>
    <r>
      <rPr>
        <b/>
        <sz val="10"/>
        <rFont val="Arial"/>
        <family val="2"/>
      </rPr>
      <t xml:space="preserve">3 % vom Messbereich (=Zertifizierungsbereich) </t>
    </r>
    <r>
      <rPr>
        <b/>
        <sz val="10"/>
        <color indexed="10"/>
        <rFont val="Arial"/>
        <family val="2"/>
      </rPr>
      <t>entsprechen</t>
    </r>
    <r>
      <rPr>
        <b/>
        <sz val="10"/>
        <rFont val="Arial"/>
        <family val="2"/>
      </rPr>
      <t xml:space="preserve"> </t>
    </r>
    <r>
      <rPr>
        <sz val="10"/>
        <rFont val="Arial"/>
        <family val="2"/>
      </rPr>
      <t>bei</t>
    </r>
  </si>
  <si>
    <t>3 % *</t>
  </si>
  <si>
    <r>
      <t>Methode a)</t>
    </r>
    <r>
      <rPr>
        <b/>
        <sz val="10"/>
        <rFont val="Arial"/>
        <family val="2"/>
      </rPr>
      <t xml:space="preserve">  Ermittlung der kombinierten Drift und Präzision der AMS (z. B. mit </t>
    </r>
    <r>
      <rPr>
        <b/>
        <sz val="10"/>
        <color indexed="10"/>
        <rFont val="Arial"/>
        <family val="2"/>
      </rPr>
      <t>Shewhart</t>
    </r>
    <r>
      <rPr>
        <b/>
        <sz val="10"/>
        <rFont val="Arial"/>
        <family val="2"/>
      </rPr>
      <t>-Regelkarten)</t>
    </r>
  </si>
  <si>
    <r>
      <t>Σ(pos)</t>
    </r>
    <r>
      <rPr>
        <b/>
        <vertAlign val="subscript"/>
        <sz val="10"/>
        <rFont val="Arial"/>
        <family val="2"/>
      </rPr>
      <t>t</t>
    </r>
    <r>
      <rPr>
        <b/>
        <sz val="10"/>
        <rFont val="Arial"/>
        <family val="2"/>
      </rPr>
      <t xml:space="preserve"> u. Σ(pos)</t>
    </r>
    <r>
      <rPr>
        <b/>
        <sz val="9"/>
        <rFont val="Arial"/>
        <family val="2"/>
      </rPr>
      <t xml:space="preserve">t </t>
    </r>
    <r>
      <rPr>
        <b/>
        <sz val="10"/>
        <rFont val="Arial"/>
        <family val="2"/>
      </rPr>
      <t xml:space="preserve"> </t>
    </r>
    <r>
      <rPr>
        <sz val="10"/>
        <rFont val="Arial"/>
        <family val="2"/>
      </rPr>
      <t>≤</t>
    </r>
    <r>
      <rPr>
        <b/>
        <sz val="10"/>
        <rFont val="Arial"/>
        <family val="2"/>
      </rPr>
      <t xml:space="preserve"> h</t>
    </r>
    <r>
      <rPr>
        <b/>
        <vertAlign val="subscript"/>
        <sz val="10"/>
        <rFont val="Arial"/>
        <family val="2"/>
      </rPr>
      <t>x</t>
    </r>
  </si>
  <si>
    <r>
      <t xml:space="preserve">Zur Erfassung von </t>
    </r>
    <r>
      <rPr>
        <b/>
        <sz val="10"/>
        <rFont val="Arial"/>
        <family val="2"/>
      </rPr>
      <t>Momentanwerten</t>
    </r>
    <r>
      <rPr>
        <sz val="10"/>
        <rFont val="Arial"/>
        <family val="2"/>
      </rPr>
      <t xml:space="preserve"> beträgt der Messbereich das </t>
    </r>
    <r>
      <rPr>
        <b/>
        <sz val="10"/>
        <rFont val="Arial"/>
        <family val="2"/>
      </rPr>
      <t>Zweifache des Zertifizierungsbereiches</t>
    </r>
    <r>
      <rPr>
        <sz val="10"/>
        <rFont val="Arial"/>
        <family val="2"/>
      </rPr>
      <t>.</t>
    </r>
  </si>
  <si>
    <r>
      <t>Es folgt die Darstellung "</t>
    </r>
    <r>
      <rPr>
        <b/>
        <sz val="10"/>
        <color indexed="12"/>
        <rFont val="Arial"/>
        <family val="2"/>
      </rPr>
      <t>Drift Zfg. MW Var. s</t>
    </r>
    <r>
      <rPr>
        <b/>
        <vertAlign val="subscript"/>
        <sz val="10"/>
        <color indexed="12"/>
        <rFont val="Arial"/>
        <family val="2"/>
      </rPr>
      <t>AMS</t>
    </r>
    <r>
      <rPr>
        <b/>
        <sz val="10"/>
        <color indexed="12"/>
        <rFont val="Arial"/>
        <family val="2"/>
      </rPr>
      <t xml:space="preserve"> - Diag</t>
    </r>
    <r>
      <rPr>
        <sz val="10"/>
        <rFont val="Arial"/>
        <family val="0"/>
      </rPr>
      <t>" zu Diskussionszwecken. Hier ist ebenfalls der Zusammenhang zwischen dem Wert der Drift und der Anzahl der Kontrollzyklen, bis eine Prüfwertüberschreitung eintritt, dargestellt, jedoch speziell der mittlere Wert aus den beiden Prüfwertüberschreitungs-Kurven (2) und (3) (siehe Strich-Punkt-Linie in der Darstellung "Drift Zfg. - Diag") bei verschiedenen s</t>
    </r>
    <r>
      <rPr>
        <vertAlign val="subscript"/>
        <sz val="10"/>
        <rFont val="Arial"/>
        <family val="2"/>
      </rPr>
      <t>AMS</t>
    </r>
    <r>
      <rPr>
        <sz val="10"/>
        <rFont val="Arial"/>
        <family val="0"/>
      </rPr>
      <t>. Daraus ist ablesbar, wie sich die Kurven verschieben bzw. die hoch die Über- und Unterschreitung der Eignungsprüfungsanforderungen bei Variation von s</t>
    </r>
    <r>
      <rPr>
        <vertAlign val="subscript"/>
        <sz val="10"/>
        <rFont val="Arial"/>
        <family val="2"/>
      </rPr>
      <t>AMS</t>
    </r>
    <r>
      <rPr>
        <sz val="10"/>
        <rFont val="Arial"/>
        <family val="0"/>
      </rPr>
      <t xml:space="preserve"> ist.
An dieser Stelle sei noch einmal darauf hingewiesen, dass die dargestellten Kurven nur den Fall einer in der Tendenz fortlaufenden (hohen) Dift darstellt, also den ungünstigsten Fall! 
</t>
    </r>
    <r>
      <rPr>
        <u val="single"/>
        <sz val="10"/>
        <rFont val="Arial"/>
        <family val="2"/>
      </rPr>
      <t>Bei s</t>
    </r>
    <r>
      <rPr>
        <u val="single"/>
        <vertAlign val="subscript"/>
        <sz val="10"/>
        <rFont val="Arial"/>
        <family val="2"/>
      </rPr>
      <t>AMS</t>
    </r>
    <r>
      <rPr>
        <u val="single"/>
        <sz val="10"/>
        <rFont val="Arial"/>
        <family val="2"/>
      </rPr>
      <t xml:space="preserve"> = 3 % ergibt sich eine maximal mögliche mittlere Prüfwertüberscheitungsdauer von ca. 12 Kontrollzyklen, wobei der Mittelwert von 4 % nicht länger als 7 Kontrollzyklen hintereinander überschritten wird.</t>
    </r>
  </si>
  <si>
    <r>
      <t xml:space="preserve">Die DIN EN 14181 und die VDI 3950 unterscheiden zwischen zwei verschiedenen Verfahren der Berechnung und Dokumentation der Überprüfung der Drift (und der Präzision).
</t>
    </r>
    <r>
      <rPr>
        <b/>
        <sz val="10"/>
        <rFont val="Arial"/>
        <family val="2"/>
      </rPr>
      <t xml:space="preserve">a) </t>
    </r>
    <r>
      <rPr>
        <sz val="10"/>
        <rFont val="Arial"/>
        <family val="0"/>
      </rPr>
      <t>Ermittlung der kombinierten Drift und Präzision (</t>
    </r>
    <r>
      <rPr>
        <b/>
        <sz val="10"/>
        <color indexed="12"/>
        <rFont val="Arial"/>
        <family val="2"/>
      </rPr>
      <t>herkömmlich direkte Ermittlung</t>
    </r>
    <r>
      <rPr>
        <sz val="10"/>
        <rFont val="Arial"/>
        <family val="0"/>
      </rPr>
      <t>; sogen. Shewart-Karte)
- Ermittlung der Differenzen zwischen Ist- und Sollwert
- Prüfung:  d</t>
    </r>
    <r>
      <rPr>
        <vertAlign val="subscript"/>
        <sz val="10"/>
        <rFont val="Arial"/>
        <family val="2"/>
      </rPr>
      <t xml:space="preserve">t </t>
    </r>
    <r>
      <rPr>
        <sz val="10"/>
        <rFont val="Arial"/>
        <family val="0"/>
      </rPr>
      <t xml:space="preserve"> ≤  2 * s</t>
    </r>
    <r>
      <rPr>
        <vertAlign val="subscript"/>
        <sz val="10"/>
        <rFont val="Arial"/>
        <family val="2"/>
      </rPr>
      <t>AMS,spez</t>
    </r>
    <r>
      <rPr>
        <vertAlign val="subscript"/>
        <sz val="10"/>
        <rFont val="Arial"/>
        <family val="2"/>
      </rPr>
      <t xml:space="preserve">
</t>
    </r>
    <r>
      <rPr>
        <sz val="10"/>
        <rFont val="Arial"/>
        <family val="0"/>
      </rPr>
      <t xml:space="preserve">
</t>
    </r>
    <r>
      <rPr>
        <b/>
        <sz val="10"/>
        <rFont val="Arial"/>
        <family val="2"/>
      </rPr>
      <t>b)</t>
    </r>
    <r>
      <rPr>
        <sz val="10"/>
        <rFont val="Arial"/>
        <family val="0"/>
      </rPr>
      <t xml:space="preserve"> getrennte Ermittlung der kombinierten Drift und Präzision (Berechnungsalgorithmus mittels </t>
    </r>
    <r>
      <rPr>
        <b/>
        <sz val="10"/>
        <color indexed="12"/>
        <rFont val="Arial"/>
        <family val="2"/>
      </rPr>
      <t>CUSUM-Regelkarte</t>
    </r>
    <r>
      <rPr>
        <sz val="10"/>
        <rFont val="Arial"/>
        <family val="0"/>
      </rPr>
      <t xml:space="preserve">)
- Prüfung auf Abnahme der Präzision
- Driftprüfung
- Berechnung notwendiger Justierungen 
</t>
    </r>
    <r>
      <rPr>
        <b/>
        <sz val="10"/>
        <rFont val="Arial"/>
        <family val="2"/>
      </rPr>
      <t>zu a)</t>
    </r>
    <r>
      <rPr>
        <sz val="10"/>
        <rFont val="Arial"/>
        <family val="0"/>
      </rPr>
      <t xml:space="preserve">
</t>
    </r>
    <r>
      <rPr>
        <sz val="10"/>
        <rFont val="Arial"/>
        <family val="2"/>
      </rPr>
      <t>Wird die entsprechend DIN EN 14181 unter Berücksichtigung der spezifischen Einbau- und Anlagenbedingungen berechnete Standardabweichung der AMS verwendet, kann bei der Prüfung der Faktor 2 verwendet werden. (I. d. R. ist die spezifisch bestimmte s</t>
    </r>
    <r>
      <rPr>
        <vertAlign val="subscript"/>
        <sz val="10"/>
        <rFont val="Arial"/>
        <family val="2"/>
      </rPr>
      <t>AMS</t>
    </r>
    <r>
      <rPr>
        <sz val="10"/>
        <rFont val="Arial"/>
        <family val="2"/>
      </rPr>
      <t xml:space="preserve"> deutlich kleiner als 3 %, siehe Beispiel im Anhang F der DIN EN 14181). 
Entsprechend Anforderung der VDI 3950 soll  i. d. R. d</t>
    </r>
    <r>
      <rPr>
        <u val="single"/>
        <sz val="10"/>
        <rFont val="Arial"/>
        <family val="2"/>
      </rPr>
      <t>er Prüfwert 2 * s</t>
    </r>
    <r>
      <rPr>
        <u val="single"/>
        <vertAlign val="subscript"/>
        <sz val="10"/>
        <rFont val="Arial"/>
        <family val="2"/>
      </rPr>
      <t>AMS,spez</t>
    </r>
    <r>
      <rPr>
        <u val="single"/>
        <sz val="10"/>
        <rFont val="Arial"/>
        <family val="2"/>
      </rPr>
      <t xml:space="preserve"> nicht kleiner als 3 % und nicht größer als 3,05 % (Eignungsprüfungsanforderung) sein. Im Einzelfall (z. B. bei besonderen Einsatzbedingungen) kann mit der Überwachungsbehörde ein höherer Wert vereinbart werden. 
</t>
    </r>
    <r>
      <rPr>
        <b/>
        <sz val="10"/>
        <rFont val="Arial"/>
        <family val="2"/>
      </rPr>
      <t xml:space="preserve">
zu b)
</t>
    </r>
    <r>
      <rPr>
        <sz val="10"/>
        <rFont val="Arial"/>
        <family val="2"/>
      </rPr>
      <t xml:space="preserve">Wird das Verfahren QUSUM-Regelkarte verwendet, </t>
    </r>
    <r>
      <rPr>
        <u val="single"/>
        <sz val="10"/>
        <rFont val="Arial"/>
        <family val="2"/>
      </rPr>
      <t xml:space="preserve">ist </t>
    </r>
    <r>
      <rPr>
        <sz val="10"/>
        <rFont val="Arial"/>
        <family val="2"/>
      </rPr>
      <t xml:space="preserve">entsprechend der Anforderungen der VDI 3950 für die Berechnung </t>
    </r>
    <r>
      <rPr>
        <u val="single"/>
        <sz val="10"/>
        <rFont val="Arial"/>
        <family val="2"/>
      </rPr>
      <t>als Eingangswert s</t>
    </r>
    <r>
      <rPr>
        <u val="single"/>
        <vertAlign val="subscript"/>
        <sz val="10"/>
        <rFont val="Arial"/>
        <family val="2"/>
      </rPr>
      <t>AMS</t>
    </r>
    <r>
      <rPr>
        <u val="single"/>
        <sz val="10"/>
        <rFont val="Arial"/>
        <family val="2"/>
      </rPr>
      <t xml:space="preserve"> = 3 % zu verwenden</t>
    </r>
    <r>
      <rPr>
        <sz val="10"/>
        <rFont val="Arial"/>
        <family val="2"/>
      </rPr>
      <t xml:space="preserve">. 
Die </t>
    </r>
    <r>
      <rPr>
        <u val="single"/>
        <sz val="10"/>
        <rFont val="Arial"/>
        <family val="2"/>
      </rPr>
      <t>Bewertung</t>
    </r>
    <r>
      <rPr>
        <sz val="10"/>
        <rFont val="Arial"/>
        <family val="2"/>
      </rPr>
      <t xml:space="preserve"> auf Einhaltung der Anforderungen der VDI 3950 (Pkt. 8.1.10) </t>
    </r>
    <r>
      <rPr>
        <u val="single"/>
        <sz val="10"/>
        <rFont val="Arial"/>
        <family val="2"/>
      </rPr>
      <t>erfolgt</t>
    </r>
    <r>
      <rPr>
        <sz val="10"/>
        <rFont val="Arial"/>
        <family val="2"/>
      </rPr>
      <t xml:space="preserve"> dann </t>
    </r>
    <r>
      <rPr>
        <u val="single"/>
        <sz val="10"/>
        <rFont val="Arial"/>
        <family val="2"/>
      </rPr>
      <t>direkt anhand der Prüfwerte der CUSUM-Karte</t>
    </r>
    <r>
      <rPr>
        <sz val="10"/>
        <rFont val="Arial"/>
        <family val="2"/>
      </rPr>
      <t xml:space="preserve"> (DIN EN 14181).</t>
    </r>
  </si>
  <si>
    <r>
      <t xml:space="preserve">Sächsisches Landesamt für Umwelt, Landwirtschaft und Geologie
Wolfgang Poppitz
- Stand 10.03.10 -
</t>
    </r>
    <r>
      <rPr>
        <sz val="9"/>
        <rFont val="Arial"/>
        <family val="0"/>
      </rPr>
      <t xml:space="preserve">
</t>
    </r>
    <r>
      <rPr>
        <sz val="14"/>
        <color indexed="12"/>
        <rFont val="Arial"/>
        <family val="2"/>
      </rPr>
      <t>QAL3</t>
    </r>
    <r>
      <rPr>
        <sz val="14"/>
        <rFont val="Arial"/>
        <family val="2"/>
      </rPr>
      <t xml:space="preserve"> nach DIN EN 14181 und VDI-RL 3950</t>
    </r>
    <r>
      <rPr>
        <sz val="9"/>
        <rFont val="Arial"/>
        <family val="0"/>
      </rPr>
      <t xml:space="preserve">
</t>
    </r>
    <r>
      <rPr>
        <sz val="14"/>
        <rFont val="Arial"/>
        <family val="2"/>
      </rPr>
      <t xml:space="preserve">Überprüfung von Präzision und Drift mittels </t>
    </r>
    <r>
      <rPr>
        <sz val="14"/>
        <color indexed="12"/>
        <rFont val="Arial"/>
        <family val="2"/>
      </rPr>
      <t>CUSUM-Regelkarte</t>
    </r>
    <r>
      <rPr>
        <sz val="14"/>
        <rFont val="Arial"/>
        <family val="2"/>
      </rPr>
      <t xml:space="preserve">
Beispielhafte Berechnung und Darstellung
Kommentar zur Anwendung </t>
    </r>
  </si>
  <si>
    <r>
      <t>1)</t>
    </r>
    <r>
      <rPr>
        <sz val="10"/>
        <rFont val="Arial"/>
        <family val="2"/>
      </rPr>
      <t xml:space="preserve"> Im üblichen Sprachgebrauch wird die Abweichung zwischen Istwert und Sollwert bei der Referenzpunktkontrolle als </t>
    </r>
    <r>
      <rPr>
        <b/>
        <sz val="10"/>
        <color indexed="12"/>
        <rFont val="Arial"/>
        <family val="2"/>
      </rPr>
      <t>Drift</t>
    </r>
    <r>
      <rPr>
        <sz val="10"/>
        <rFont val="Arial"/>
        <family val="2"/>
      </rPr>
      <t xml:space="preserve"> bezeichnet. Der Begriff "Drift" ist also prinzipiell gleich bedeutend mit der "</t>
    </r>
    <r>
      <rPr>
        <b/>
        <sz val="10"/>
        <color indexed="12"/>
        <rFont val="Arial"/>
        <family val="2"/>
      </rPr>
      <t>Differenz</t>
    </r>
    <r>
      <rPr>
        <sz val="10"/>
        <rFont val="Arial"/>
        <family val="2"/>
      </rPr>
      <t xml:space="preserve">" bzw. der "Abweichung". In der DIN EN 14181 wird der Begriff "Differenz" für die Abweichung innerhalb </t>
    </r>
    <r>
      <rPr>
        <u val="single"/>
        <sz val="10"/>
        <color indexed="8"/>
        <rFont val="Arial"/>
        <family val="2"/>
      </rPr>
      <t>eines</t>
    </r>
    <r>
      <rPr>
        <sz val="10"/>
        <color indexed="8"/>
        <rFont val="Arial"/>
        <family val="2"/>
      </rPr>
      <t xml:space="preserve"> Wartungsintervalls verwendet, der Begriff "Drift" eher für die Gesamt-Drift über mehrere Wartungsintervalle (wobei im Berechungsalgorithmus noch der Schwellwert abgezogen wird, also zwischen positiver bzw. negativer Drift und absoluter Drift zu unterscheiden ist). 
</t>
    </r>
    <r>
      <rPr>
        <b/>
        <sz val="10"/>
        <color indexed="8"/>
        <rFont val="Arial"/>
        <family val="2"/>
      </rPr>
      <t>2)</t>
    </r>
    <r>
      <rPr>
        <sz val="10"/>
        <color indexed="8"/>
        <rFont val="Arial"/>
        <family val="2"/>
      </rPr>
      <t xml:space="preserve"> Üblich ist die Verwendung des Begriffes "Kalibrierung" für die Tätigkeit nach QAL2 (= Ermittlung der Kalibrierfunktion mittels Vergleichsmessungen mit SRM) und des Begriffes "</t>
    </r>
    <r>
      <rPr>
        <b/>
        <sz val="10"/>
        <color indexed="12"/>
        <rFont val="Arial"/>
        <family val="2"/>
      </rPr>
      <t>Justierung</t>
    </r>
    <r>
      <rPr>
        <sz val="10"/>
        <color indexed="8"/>
        <rFont val="Arial"/>
        <family val="2"/>
      </rPr>
      <t xml:space="preserve">" für die Einstellung der Messeinrichtung mittels Null- und Referenzmaterial. Oft wird jedoch letzteres auch mit "Kalibrierung" bezeichnet. 
Der Begriff "Justierung" sollte nur bei Einzel- oder Vergleichsmessungen zur Überprüfung des Null- und Referenzpunktes verwendet werden. 
Im Rahmen der QAL3 (= regelmäßige Überprüfung der Messeinrichtung mittels Null- und Referenzmaterial) sollen die Begriffe
</t>
    </r>
    <r>
      <rPr>
        <b/>
        <sz val="10"/>
        <color indexed="8"/>
        <rFont val="Arial"/>
        <family val="2"/>
      </rPr>
      <t xml:space="preserve">(a) </t>
    </r>
    <r>
      <rPr>
        <sz val="10"/>
        <color indexed="8"/>
        <rFont val="Arial"/>
        <family val="2"/>
      </rPr>
      <t xml:space="preserve">manuelle </t>
    </r>
    <r>
      <rPr>
        <b/>
        <sz val="10"/>
        <color indexed="12"/>
        <rFont val="Arial"/>
        <family val="2"/>
      </rPr>
      <t>Nullpunkt- bzw. Referenzpunktkontrolle und -korrektur</t>
    </r>
    <r>
      <rPr>
        <sz val="10"/>
        <color indexed="8"/>
        <rFont val="Arial"/>
        <family val="2"/>
      </rPr>
      <t xml:space="preserve">
</t>
    </r>
    <r>
      <rPr>
        <b/>
        <sz val="10"/>
        <color indexed="8"/>
        <rFont val="Arial"/>
        <family val="2"/>
      </rPr>
      <t>(b)</t>
    </r>
    <r>
      <rPr>
        <sz val="10"/>
        <color indexed="8"/>
        <rFont val="Arial"/>
        <family val="2"/>
      </rPr>
      <t xml:space="preserve"> (nur) automatische Nullpunkt- bzw. Referenzpunkt</t>
    </r>
    <r>
      <rPr>
        <u val="single"/>
        <sz val="10"/>
        <color indexed="8"/>
        <rFont val="Arial"/>
        <family val="2"/>
      </rPr>
      <t>kontrolle</t>
    </r>
    <r>
      <rPr>
        <sz val="10"/>
        <color indexed="8"/>
        <rFont val="Arial"/>
        <family val="2"/>
      </rPr>
      <t xml:space="preserve">
</t>
    </r>
    <r>
      <rPr>
        <b/>
        <sz val="10"/>
        <color indexed="8"/>
        <rFont val="Arial"/>
        <family val="2"/>
      </rPr>
      <t>(c)</t>
    </r>
    <r>
      <rPr>
        <sz val="10"/>
        <color indexed="8"/>
        <rFont val="Arial"/>
        <family val="2"/>
      </rPr>
      <t xml:space="preserve"> automatische Nullpunkt- bzw. Referenzpunkt</t>
    </r>
    <r>
      <rPr>
        <u val="single"/>
        <sz val="10"/>
        <color indexed="8"/>
        <rFont val="Arial"/>
        <family val="2"/>
      </rPr>
      <t>kontrolle</t>
    </r>
    <r>
      <rPr>
        <sz val="10"/>
        <color indexed="8"/>
        <rFont val="Arial"/>
        <family val="2"/>
      </rPr>
      <t xml:space="preserve"> </t>
    </r>
    <r>
      <rPr>
        <u val="single"/>
        <sz val="10"/>
        <color indexed="8"/>
        <rFont val="Arial"/>
        <family val="2"/>
      </rPr>
      <t>und</t>
    </r>
    <r>
      <rPr>
        <sz val="10"/>
        <color indexed="8"/>
        <rFont val="Arial"/>
        <family val="2"/>
      </rPr>
      <t xml:space="preserve"> -</t>
    </r>
    <r>
      <rPr>
        <u val="single"/>
        <sz val="10"/>
        <color indexed="8"/>
        <rFont val="Arial"/>
        <family val="2"/>
      </rPr>
      <t>korrektur</t>
    </r>
    <r>
      <rPr>
        <sz val="10"/>
        <color indexed="8"/>
        <rFont val="Arial"/>
        <family val="2"/>
      </rPr>
      <t xml:space="preserve">
verwendet werden! Damit ist eine eindeutige Unterscheidung möglich, ob bei der AMS nur eine manuelle Kontrolle und Korrektur (a) möglich ist oder ob die AMS 
automatisch nur eine Kontrolle (b) oder eine Kontrolle </t>
    </r>
    <r>
      <rPr>
        <i/>
        <sz val="10"/>
        <color indexed="8"/>
        <rFont val="Arial"/>
        <family val="2"/>
      </rPr>
      <t>und</t>
    </r>
    <r>
      <rPr>
        <sz val="10"/>
        <color indexed="8"/>
        <rFont val="Arial"/>
        <family val="2"/>
      </rPr>
      <t xml:space="preserve"> Korrektur (c) vornimmt. 
(Die Begriffe "ohne bzw. mit automatischer interner Justierung" sind nicht eindeutig und sollten nicht verwendet werden!!)
</t>
    </r>
    <r>
      <rPr>
        <b/>
        <sz val="10"/>
        <color indexed="8"/>
        <rFont val="Arial"/>
        <family val="2"/>
      </rPr>
      <t xml:space="preserve">3) </t>
    </r>
    <r>
      <rPr>
        <sz val="10"/>
        <color indexed="8"/>
        <rFont val="Arial"/>
        <family val="2"/>
      </rPr>
      <t>Alle folgenden %-Angaben sind immer auf den Messbereich bezogen, d. h. % vom Messbereichsende (MBE). Sind die Driften real in z. B. mg/m³ angegeben, 
können diese jederzeit über den Messbereich in % umgerechnet werden (zum Zusammenhang zwischen Mess- und Zertifizierungsbereich sowie 
Emissionsgrenzwert (ELV) siehe Blatt "Anforderungen").</t>
    </r>
  </si>
  <si>
    <r>
      <t>Die nachfolgenden zwei Tabellenblätter "</t>
    </r>
    <r>
      <rPr>
        <b/>
        <sz val="10"/>
        <color indexed="12"/>
        <rFont val="Arial"/>
        <family val="2"/>
      </rPr>
      <t>Präzision bzw. Drift real NP + RP</t>
    </r>
    <r>
      <rPr>
        <sz val="10"/>
        <rFont val="Arial"/>
        <family val="0"/>
      </rPr>
      <t>" sind geeignet, mit realen Werten die Überprüfung auf Einhaltung der Präzision und Drift vorzunehmen. Die Tabellen sind für 100 Kontrollzyklen vorbereitet, können jedoch beliebig erweitert werden.</t>
    </r>
  </si>
  <si>
    <t>Zyklus</t>
  </si>
  <si>
    <t>relativ - für Diagramme</t>
  </si>
  <si>
    <t>Spezieller Kommentar zu "notwendige Justierungen" bzw. Driftkorrektur:</t>
  </si>
  <si>
    <r>
      <t xml:space="preserve">In den </t>
    </r>
    <r>
      <rPr>
        <b/>
        <sz val="10"/>
        <color indexed="12"/>
        <rFont val="Arial"/>
        <family val="2"/>
      </rPr>
      <t>weiteren Tabellenblättern</t>
    </r>
    <r>
      <rPr>
        <sz val="10"/>
        <rFont val="Arial"/>
        <family val="0"/>
      </rPr>
      <t xml:space="preserve"> sind einzelne Berechnungsbeispiele für die Überwachung der Präzision und der Drift bei unterschiedlichem Verlauf </t>
    </r>
    <r>
      <rPr>
        <sz val="10"/>
        <rFont val="Arial"/>
        <family val="2"/>
      </rPr>
      <t xml:space="preserve">der Differenzen bzw. Prüfgrößen </t>
    </r>
    <r>
      <rPr>
        <sz val="10"/>
        <rFont val="Arial"/>
        <family val="0"/>
      </rPr>
      <t xml:space="preserve">dargestellt. In diesen Tabellenblättern sind der Einfachheit halber alle Werte und Daten in % angegeben.
Anhand der Darstellungen kann man sich zum einen besser in das Tabellenblatt </t>
    </r>
    <r>
      <rPr>
        <b/>
        <sz val="10"/>
        <rFont val="Arial"/>
        <family val="2"/>
      </rPr>
      <t>Drift Zfg.</t>
    </r>
    <r>
      <rPr>
        <sz val="10"/>
        <rFont val="Arial"/>
        <family val="0"/>
      </rPr>
      <t xml:space="preserve"> hineindenken, zum anderen die Funktionsweise der CUSUM-Karte vor Augen führen.</t>
    </r>
  </si>
  <si>
    <r>
      <t>Bei diesem R</t>
    </r>
    <r>
      <rPr>
        <sz val="10"/>
        <rFont val="Arial"/>
        <family val="2"/>
      </rPr>
      <t xml:space="preserve">echenalgorithmus </t>
    </r>
    <r>
      <rPr>
        <sz val="10"/>
        <rFont val="Arial"/>
        <family val="0"/>
      </rPr>
      <t>werden erst absolute Driften ab ½  s</t>
    </r>
    <r>
      <rPr>
        <vertAlign val="subscript"/>
        <sz val="10"/>
        <rFont val="Arial"/>
        <family val="2"/>
      </rPr>
      <t>AMS</t>
    </r>
    <r>
      <rPr>
        <sz val="10"/>
        <rFont val="Arial"/>
        <family val="0"/>
      </rPr>
      <t xml:space="preserve"> (Schwellert = 1,5 %) berücksichtigt. 
Die jeweils übersteigenden Beträge werden fortlaufend aufsummiert zu einer Summe der positiven und der negativen Driften. Durch den Schwellwert kommt es ebenfalls zu einer Dämpfung. Negative Summen werden zu 0 gesetzt. 
D. h.: 
1.1) Liegt die absolute Drift immer unterhalb des Schwellwertes,  kommt es nie zu einer Prüfwertüberschreitung. (= unterhalb Kurve (2)) 
1.2) Liegen die absoluten Driften immer bzw. (sehr) viele Intervalle  knapp über dem Schwellwert, dauert es (sehr) viele Intervalle,  bis der Prüfwert überschritten wird.  In diesem Fall spricht die CUSUM-Karte schärfer an als die Eignungs-prüfungsanforderung (3,04 %) (--&gt; grüner Bereich oberhalb der Kurve (2)).
1.3) Beträgt die Drift absolut konstant 3,04 %, wird der Prüfwert beim 6. Wartungsintervall überschritten. 
1.4) Bei absolut konstant Driften über 3,04 % ist die CUSUM-Karte schwächer. Einmalig ist z. B. eine Drift von ≤ 10,05 %, zweimalig von ≤ 5,8 % MBE möglich.
2.1) Der Spezialfall der konstant ansteigenden Drift je Kontrollzyklus führt zu dem größten Spielraum (Kurve (3)).  Die CUSUM-Karte lässt in bis zu ca. 10 
Kontrollzyklen absolute Driften von über 4 % sowie absolute Driften zwischen 3 und 4 % in bis zu ca. 20 Kontrollzyklen zu, ohne dass eine unzulässige 
Überschreitung angezeigt wird (--&gt; roter Bereich unterhalb von Kurve (3)). 
2.2) Bei einem Drift-Anstieg je Kontrollzyklus von ∆dt = 0,131 % MBE wird erst beim 24. Kontrollzyklus sowohl der Prüfwert der CUSUM-Karte als auch die 
Eignungsprüfungsanforderung eingehalten.
3) Bei realen streuenden Driften liegen die resultierenden Prüfwertüberschreitungs-Kurven zwischen den Kurven (2) und (3). Sie werden entspre-chend gestreckt, 
wenn in Kontrollzyklen der Schwellwert nicht erreicht wird.</t>
    </r>
  </si>
  <si>
    <r>
      <t>Die Darstellung widerspiegelt die Dynamik der Auswertung mittels CUSUM-Karte. Im Unterschied zu den besonderen Bedingungen bei der Eignungsprüfung einer 
AMS  wird dem betrieblichen Anwender,  wenn er die - mit erhöhtem Aufwand verbundene - CUSUM-Karte nutzt, bei der laufenden Qualitätssicherung seiner AMS ein 
größerer Spielraum eingeräumt. Einzelne deutlich erhöhte oder etliche wenig erhöhte Driften je Kontrollzyklus werden nicht sofort geahndet; die CUSUM-Karte
ermöglicht also in einem zeitlich begrenzten Umfang signifikant höhere Driften von  über 3,04 % MBE.  Hier ist sie schwächer als die als die Eignungsprüfungsanforderungen.
Bei über sehr viele Kontrollzyklen bestehenden niedrigen Driften oberhalb des Schwellwertes ist sie jedoch schärfer als die Eignungsprüfungsanforderungen.
Der Einsatz der CUSUM-Kontrollkarte (bei s</t>
    </r>
    <r>
      <rPr>
        <vertAlign val="subscript"/>
        <sz val="10"/>
        <rFont val="Arial"/>
        <family val="2"/>
      </rPr>
      <t>AMS</t>
    </r>
    <r>
      <rPr>
        <sz val="10"/>
        <rFont val="Arial"/>
        <family val="0"/>
      </rPr>
      <t xml:space="preserve"> = 3 % MBE) ist daher nur bei vielen, kurzen Kontrollzyklen angemessen und sinnvoll!
Es wird folgendes vorgeschlagen:
1) Einsatz nur bei (maximaler) Länge der Kontrollzyklen  ≤  1 Tag !
2) Einsatz nur sinnvoll für Messeinrichtungen mit automatischer Driftkontrolle und automatischer Aufzeichnung/ Auswertung der Drift ! 
Im Vergleich zum herstellerseitig oft eingestellten Alarmwert von 6 % bei AMS ohne automatische Driftkorrektur ist die CUSUM-Regelkarte außer zu Beginn der 
Laufzeit deutlich schärfer. Im Vergleich zum z. T. verwendeten Alarmwert von 2 % bei AMS mit automatischer Driftkorrektur ist die CUSUM-Regelkarte anfangs 
deutlich schwächer, bei sehr langer Laufzeit liegt sie jedoch relativ nahe an diesem Wert.</t>
    </r>
  </si>
  <si>
    <r>
      <t xml:space="preserve">Bei AMS </t>
    </r>
    <r>
      <rPr>
        <u val="single"/>
        <sz val="10"/>
        <rFont val="Arial"/>
        <family val="2"/>
      </rPr>
      <t>ohne automatische</t>
    </r>
    <r>
      <rPr>
        <sz val="10"/>
        <rFont val="Arial"/>
        <family val="0"/>
      </rPr>
      <t xml:space="preserve"> </t>
    </r>
    <r>
      <rPr>
        <b/>
        <u val="single"/>
        <sz val="10"/>
        <rFont val="Arial"/>
        <family val="2"/>
      </rPr>
      <t>Driftkorrektur</t>
    </r>
    <r>
      <rPr>
        <sz val="10"/>
        <rFont val="Arial"/>
        <family val="0"/>
      </rPr>
      <t xml:space="preserve"> kann mit dem berechneten Wert D</t>
    </r>
    <r>
      <rPr>
        <vertAlign val="subscript"/>
        <sz val="10"/>
        <rFont val="Arial"/>
        <family val="2"/>
      </rPr>
      <t xml:space="preserve">adj </t>
    </r>
    <r>
      <rPr>
        <sz val="10"/>
        <rFont val="Arial"/>
        <family val="0"/>
      </rPr>
      <t xml:space="preserve">die notwendige Driftkorrektur durchgeführt werden.
Bei AMS </t>
    </r>
    <r>
      <rPr>
        <u val="single"/>
        <sz val="10"/>
        <rFont val="Arial"/>
        <family val="2"/>
      </rPr>
      <t>mit automatischer Driftkorrektur</t>
    </r>
    <r>
      <rPr>
        <sz val="10"/>
        <rFont val="Arial"/>
        <family val="0"/>
      </rPr>
      <t xml:space="preserve"> muss bei einer festgestellten Drift (Prüfwertüberschreitung) sofort eine Reparatur ausgelöst werden. Wie oben dargestellt, ist der herstellerseitige Alarmwert bei etlichen AMS z. T. deutlich niedriger eingestellt (2 % für NP).
</t>
    </r>
  </si>
  <si>
    <r>
      <t>Spezieller Kommentar zum Berechnungsalgorithmus "Prüfung auf Abnahme der Präzision" (bei s</t>
    </r>
    <r>
      <rPr>
        <b/>
        <vertAlign val="subscript"/>
        <sz val="11"/>
        <rFont val="Arial"/>
        <family val="2"/>
      </rPr>
      <t xml:space="preserve">AMS </t>
    </r>
    <r>
      <rPr>
        <b/>
        <sz val="11"/>
        <rFont val="Arial"/>
        <family val="2"/>
      </rPr>
      <t>= 3 %):</t>
    </r>
  </si>
  <si>
    <r>
      <t>Spezieller Kommentar zum Berechnungsalgorithmus "Driftprüfung" (bei s</t>
    </r>
    <r>
      <rPr>
        <b/>
        <vertAlign val="subscript"/>
        <sz val="11"/>
        <rFont val="Arial"/>
        <family val="2"/>
      </rPr>
      <t>AMS</t>
    </r>
    <r>
      <rPr>
        <b/>
        <sz val="11"/>
        <rFont val="Arial"/>
        <family val="2"/>
      </rPr>
      <t xml:space="preserve"> = 3 %):</t>
    </r>
  </si>
  <si>
    <r>
      <t>7.2 Verfahren zur laufenden Qualitätssicherung</t>
    </r>
    <r>
      <rPr>
        <sz val="11"/>
        <rFont val="Arial"/>
        <family val="2"/>
      </rPr>
      <t xml:space="preserve">
Das Ziel des Verfahrens ist die Sicherstellung und der Nachweis der Qualität der AMS, so dass die Anforderungen an die festgelegte Wiederholpräzision am Null- und Referenzpunkt und an die Werte für die Drift im Betrieb eingehalten werden und die AMS unter denselben Betriebsbedingungen wie beim Einbau betrieben wird. Dazu müssen die Drift und die Präzision, die in QAL1 ermittelt wurden, laufend kontrolliert werden. Eine der beiden folgenden geeigneten Methoden ist anzuwenden:
</t>
    </r>
    <r>
      <rPr>
        <sz val="11"/>
        <color indexed="10"/>
        <rFont val="Arial"/>
        <family val="2"/>
      </rPr>
      <t>a) Ermittlung der kombinierten Drift und Präzision der AMS, oder
b) getrennte Ermittlung der Drift und Präzision der AMS.</t>
    </r>
    <r>
      <rPr>
        <sz val="11"/>
        <rFont val="Arial"/>
        <family val="2"/>
      </rPr>
      <t xml:space="preserve">
Diese Tätigkeiten </t>
    </r>
    <r>
      <rPr>
        <sz val="11"/>
        <color indexed="10"/>
        <rFont val="Arial"/>
        <family val="2"/>
      </rPr>
      <t>müssen mit Hilfe von Regelkarten durchgeführt</t>
    </r>
    <r>
      <rPr>
        <sz val="11"/>
        <rFont val="Arial"/>
        <family val="2"/>
      </rPr>
      <t xml:space="preserve"> werden. Beide Verfahren </t>
    </r>
    <r>
      <rPr>
        <sz val="11"/>
        <color indexed="10"/>
        <rFont val="Arial"/>
        <family val="2"/>
      </rPr>
      <t>müssen erkennen</t>
    </r>
    <r>
      <rPr>
        <sz val="11"/>
        <rFont val="Arial"/>
        <family val="2"/>
      </rPr>
      <t xml:space="preserve">, </t>
    </r>
    <r>
      <rPr>
        <sz val="11"/>
        <color indexed="10"/>
        <rFont val="Arial"/>
        <family val="2"/>
      </rPr>
      <t>wann Wartungsarbeiten</t>
    </r>
    <r>
      <rPr>
        <sz val="11"/>
        <rFont val="Arial"/>
        <family val="2"/>
      </rPr>
      <t xml:space="preserve"> (z. B. durch den Hersteller) </t>
    </r>
    <r>
      <rPr>
        <sz val="11"/>
        <color indexed="10"/>
        <rFont val="Arial"/>
        <family val="2"/>
      </rPr>
      <t>notwendig</t>
    </r>
    <r>
      <rPr>
        <sz val="11"/>
        <rFont val="Arial"/>
        <family val="2"/>
      </rPr>
      <t xml:space="preserve"> sind. Bei beiden Verfahren muss der Wert des Referenzmaterials bekannt sein.
Im </t>
    </r>
    <r>
      <rPr>
        <sz val="11"/>
        <color indexed="10"/>
        <rFont val="Arial"/>
        <family val="2"/>
      </rPr>
      <t>Fall a)</t>
    </r>
    <r>
      <rPr>
        <sz val="11"/>
        <rFont val="Arial"/>
        <family val="2"/>
      </rPr>
      <t xml:space="preserve"> müssen die in QAL1 ermittelten Komponenten der Drift und Präzision zu einer Unsicherheitsangabe kombiniert und diese dann mit der im Feld ermittelten kombinierten Drift und Präzision verglichen werden. Dieses Verfahren (z. B. mit </t>
    </r>
    <r>
      <rPr>
        <u val="single"/>
        <sz val="11"/>
        <color indexed="10"/>
        <rFont val="Arial"/>
        <family val="2"/>
      </rPr>
      <t>Shewart-Regelkarten</t>
    </r>
    <r>
      <rPr>
        <sz val="11"/>
        <rFont val="Arial"/>
        <family val="2"/>
      </rPr>
      <t xml:space="preserve">) ist einfach, aber es hat 
den </t>
    </r>
    <r>
      <rPr>
        <sz val="11"/>
        <color indexed="10"/>
        <rFont val="Arial"/>
        <family val="2"/>
      </rPr>
      <t>Nachteil, dass die AMS nicht extern justiert werden darf, wenn sie nachgewiesen außerhalb des Kontrollbereiches arbeitet</t>
    </r>
    <r>
      <rPr>
        <sz val="11"/>
        <rFont val="Arial"/>
        <family val="2"/>
      </rPr>
      <t xml:space="preserve">. 
Das Verfahren a) kann auf Shewart-Regelkarten basieren, wobei Folgendes zu beachten ist:
- die </t>
    </r>
    <r>
      <rPr>
        <sz val="11"/>
        <color indexed="10"/>
        <rFont val="Arial"/>
        <family val="2"/>
      </rPr>
      <t>Differenzen</t>
    </r>
    <r>
      <rPr>
        <sz val="11"/>
        <rFont val="Arial"/>
        <family val="2"/>
      </rPr>
      <t xml:space="preserve"> zwischen den Messwerten und den wahren Werten des Referenzmaterials am Null- und Referenzpunkt müssen </t>
    </r>
    <r>
      <rPr>
        <sz val="11"/>
        <color indexed="10"/>
        <rFont val="Arial"/>
        <family val="2"/>
      </rPr>
      <t>ermittelt</t>
    </r>
    <r>
      <rPr>
        <sz val="11"/>
        <rFont val="Arial"/>
        <family val="2"/>
      </rPr>
      <t xml:space="preserve"> 
werden;
- diese Differenzen </t>
    </r>
    <r>
      <rPr>
        <sz val="11"/>
        <color indexed="10"/>
        <rFont val="Arial"/>
        <family val="2"/>
      </rPr>
      <t>müssen kleiner oder gleich der mit dem Erweiterungsfaktor 2 multiplizierten Unsicherheit sAMS</t>
    </r>
    <r>
      <rPr>
        <sz val="11"/>
        <rFont val="Arial"/>
        <family val="2"/>
      </rPr>
      <t xml:space="preserve"> sein, wobei sAMS aus den 
kombinierten Drift- und Präzisionsanteilen besteht und nach 7.3 zu berechnen ist.
Im </t>
    </r>
    <r>
      <rPr>
        <sz val="11"/>
        <color indexed="10"/>
        <rFont val="Arial"/>
        <family val="2"/>
      </rPr>
      <t>Fall b)</t>
    </r>
    <r>
      <rPr>
        <sz val="11"/>
        <rFont val="Arial"/>
        <family val="2"/>
      </rPr>
      <t xml:space="preserve"> wird ein differenziertes Verfahren verwendet, die </t>
    </r>
    <r>
      <rPr>
        <u val="single"/>
        <sz val="11"/>
        <color indexed="10"/>
        <rFont val="Arial"/>
        <family val="2"/>
      </rPr>
      <t>CUSUM-Regelkarten</t>
    </r>
    <r>
      <rPr>
        <sz val="11"/>
        <rFont val="Arial"/>
        <family val="2"/>
      </rPr>
      <t xml:space="preserve">. Die getrennte Ermittlung von Drift und Präzision bietet eine 
</t>
    </r>
    <r>
      <rPr>
        <sz val="11"/>
        <color indexed="10"/>
        <rFont val="Arial"/>
        <family val="2"/>
      </rPr>
      <t>größere Flexibilität</t>
    </r>
    <r>
      <rPr>
        <sz val="11"/>
        <rFont val="Arial"/>
        <family val="2"/>
      </rPr>
      <t xml:space="preserve">. Sie ermittelt, </t>
    </r>
    <r>
      <rPr>
        <sz val="11"/>
        <color indexed="10"/>
        <rFont val="Arial"/>
        <family val="2"/>
      </rPr>
      <t>ob und um welchen Betrag der Null- und Referenzpunkt der AMS extern justiert werden muss</t>
    </r>
    <r>
      <rPr>
        <sz val="11"/>
        <rFont val="Arial"/>
        <family val="2"/>
      </rPr>
      <t xml:space="preserve">. Wenn 
CUSUM-Regelkarten eingesetzt werden, ist das </t>
    </r>
    <r>
      <rPr>
        <sz val="11"/>
        <color indexed="10"/>
        <rFont val="Arial"/>
        <family val="2"/>
      </rPr>
      <t>Verfahren nach Anhang C</t>
    </r>
    <r>
      <rPr>
        <sz val="11"/>
        <rFont val="Arial"/>
        <family val="2"/>
      </rPr>
      <t xml:space="preserve"> zu verwenden.</t>
    </r>
  </si>
  <si>
    <t>Erläuterungen zu den Tabellen und Darstellungen:</t>
  </si>
  <si>
    <t>Kommentar</t>
  </si>
  <si>
    <t>Vorbemerkung:</t>
  </si>
  <si>
    <r>
      <t>s</t>
    </r>
    <r>
      <rPr>
        <vertAlign val="subscript"/>
        <sz val="9"/>
        <color indexed="12"/>
        <rFont val="Arial"/>
        <family val="0"/>
      </rPr>
      <t>t</t>
    </r>
    <r>
      <rPr>
        <sz val="9"/>
        <color indexed="12"/>
        <rFont val="Arial"/>
        <family val="0"/>
      </rPr>
      <t xml:space="preserve"> &gt; 0*</t>
    </r>
  </si>
  <si>
    <r>
      <t>s</t>
    </r>
    <r>
      <rPr>
        <vertAlign val="subscript"/>
        <sz val="9"/>
        <color indexed="12"/>
        <rFont val="Arial"/>
        <family val="0"/>
      </rPr>
      <t>t</t>
    </r>
    <r>
      <rPr>
        <sz val="9"/>
        <color indexed="12"/>
        <rFont val="Arial"/>
        <family val="0"/>
      </rPr>
      <t xml:space="preserve"> &gt; 0**</t>
    </r>
  </si>
  <si>
    <r>
      <t>s</t>
    </r>
    <r>
      <rPr>
        <vertAlign val="subscript"/>
        <sz val="9"/>
        <color indexed="12"/>
        <rFont val="Arial"/>
        <family val="0"/>
      </rPr>
      <t xml:space="preserve">t  </t>
    </r>
    <r>
      <rPr>
        <sz val="9"/>
        <color indexed="12"/>
        <rFont val="Arial"/>
        <family val="0"/>
      </rPr>
      <t>&lt; 0</t>
    </r>
  </si>
  <si>
    <r>
      <t>∆d</t>
    </r>
    <r>
      <rPr>
        <vertAlign val="subscript"/>
        <sz val="10"/>
        <color indexed="12"/>
        <rFont val="Arial"/>
        <family val="2"/>
      </rPr>
      <t>t</t>
    </r>
    <r>
      <rPr>
        <sz val="10"/>
        <color indexed="12"/>
        <rFont val="Arial"/>
        <family val="2"/>
      </rPr>
      <t>**</t>
    </r>
  </si>
  <si>
    <t>Drift konstant ansteigend</t>
  </si>
  <si>
    <t>Drift absolut konstant</t>
  </si>
  <si>
    <r>
      <t>Differenz d</t>
    </r>
    <r>
      <rPr>
        <b/>
        <vertAlign val="subscript"/>
        <sz val="11"/>
        <rFont val="Arial"/>
        <family val="2"/>
      </rPr>
      <t>t</t>
    </r>
    <r>
      <rPr>
        <b/>
        <sz val="11"/>
        <rFont val="Arial"/>
        <family val="2"/>
      </rPr>
      <t xml:space="preserve"> konstant absolut je Wartungsintervall</t>
    </r>
  </si>
  <si>
    <r>
      <t xml:space="preserve"> = &gt;</t>
    </r>
    <r>
      <rPr>
        <sz val="10"/>
        <rFont val="Arial"/>
        <family val="2"/>
      </rPr>
      <t xml:space="preserve">1x </t>
    </r>
    <r>
      <rPr>
        <b/>
        <sz val="10"/>
        <rFont val="Arial"/>
        <family val="2"/>
      </rPr>
      <t>d</t>
    </r>
    <r>
      <rPr>
        <sz val="9"/>
        <rFont val="Arial"/>
        <family val="2"/>
      </rPr>
      <t xml:space="preserve">  </t>
    </r>
    <r>
      <rPr>
        <sz val="9"/>
        <rFont val="Symbol"/>
        <family val="1"/>
      </rPr>
      <t>®</t>
    </r>
    <r>
      <rPr>
        <sz val="9"/>
        <rFont val="Arial"/>
        <family val="2"/>
      </rPr>
      <t xml:space="preserve"> Alarm </t>
    </r>
  </si>
  <si>
    <t xml:space="preserve">QAL3; </t>
  </si>
  <si>
    <r>
      <t>Differenz d</t>
    </r>
    <r>
      <rPr>
        <b/>
        <vertAlign val="subscript"/>
        <sz val="11"/>
        <rFont val="Arial"/>
        <family val="2"/>
      </rPr>
      <t>t</t>
    </r>
    <r>
      <rPr>
        <b/>
        <sz val="11"/>
        <rFont val="Arial"/>
        <family val="2"/>
      </rPr>
      <t xml:space="preserve"> schwankend</t>
    </r>
  </si>
  <si>
    <r>
      <t>Differenz d</t>
    </r>
    <r>
      <rPr>
        <b/>
        <vertAlign val="subscript"/>
        <sz val="11"/>
        <rFont val="Arial"/>
        <family val="2"/>
      </rPr>
      <t>t</t>
    </r>
    <r>
      <rPr>
        <b/>
        <sz val="11"/>
        <rFont val="Arial"/>
        <family val="2"/>
      </rPr>
      <t xml:space="preserve"> konstant ansteigend je Wartungsintervall</t>
    </r>
  </si>
  <si>
    <r>
      <t>Differenz d</t>
    </r>
    <r>
      <rPr>
        <b/>
        <vertAlign val="subscript"/>
        <sz val="11"/>
        <rFont val="Arial"/>
        <family val="2"/>
      </rPr>
      <t>t</t>
    </r>
    <r>
      <rPr>
        <b/>
        <sz val="11"/>
        <rFont val="Arial"/>
        <family val="2"/>
      </rPr>
      <t xml:space="preserve"> schwankend je Wartungsintervall</t>
    </r>
  </si>
  <si>
    <t>QAL 3;</t>
  </si>
  <si>
    <r>
      <t xml:space="preserve"> = &gt;</t>
    </r>
    <r>
      <rPr>
        <sz val="10"/>
        <rFont val="Arial"/>
        <family val="2"/>
      </rPr>
      <t xml:space="preserve">1x </t>
    </r>
    <r>
      <rPr>
        <b/>
        <sz val="10"/>
        <rFont val="Arial"/>
        <family val="2"/>
      </rPr>
      <t>d</t>
    </r>
    <r>
      <rPr>
        <sz val="9"/>
        <rFont val="Arial"/>
        <family val="2"/>
      </rPr>
      <t xml:space="preserve">  </t>
    </r>
    <r>
      <rPr>
        <sz val="9"/>
        <rFont val="Symbol"/>
        <family val="1"/>
      </rPr>
      <t>®</t>
    </r>
    <r>
      <rPr>
        <sz val="9"/>
        <rFont val="Arial"/>
        <family val="2"/>
      </rPr>
      <t xml:space="preserve">  Alarm </t>
    </r>
  </si>
  <si>
    <t>Überschreitung im 1. Wartungsintervall</t>
  </si>
  <si>
    <t>DIN EN 14181; 7.2 bis 7.4 QAL3</t>
  </si>
  <si>
    <t xml:space="preserve">DIN EN 14181; Pkte 7.2 bis 7.4 QAL3 sowie Anhänge C und H </t>
  </si>
  <si>
    <t>Präzision:</t>
  </si>
  <si>
    <t>Driftprüfung:</t>
  </si>
  <si>
    <r>
      <t>s</t>
    </r>
    <r>
      <rPr>
        <b/>
        <vertAlign val="subscript"/>
        <sz val="10"/>
        <rFont val="Arial"/>
        <family val="2"/>
      </rPr>
      <t>t</t>
    </r>
    <r>
      <rPr>
        <b/>
        <sz val="10"/>
        <rFont val="Arial"/>
        <family val="2"/>
      </rPr>
      <t xml:space="preserve">  </t>
    </r>
    <r>
      <rPr>
        <sz val="10"/>
        <rFont val="Arial"/>
        <family val="2"/>
      </rPr>
      <t>≤</t>
    </r>
    <r>
      <rPr>
        <b/>
        <sz val="10"/>
        <rFont val="Arial"/>
        <family val="2"/>
      </rPr>
      <t xml:space="preserve"> h</t>
    </r>
    <r>
      <rPr>
        <b/>
        <vertAlign val="subscript"/>
        <sz val="10"/>
        <rFont val="Arial"/>
        <family val="2"/>
      </rPr>
      <t>s</t>
    </r>
  </si>
  <si>
    <t>Drift konstant ansteigend - Differenz je Wartungsintervall</t>
  </si>
  <si>
    <t>Drift konstant ansteigend, result. absolute Drift</t>
  </si>
  <si>
    <t>bis</t>
  </si>
  <si>
    <t>mg/m³</t>
  </si>
  <si>
    <t>NP</t>
  </si>
  <si>
    <t>RP</t>
  </si>
  <si>
    <t>(mg/m³)²</t>
  </si>
  <si>
    <r>
      <t>D</t>
    </r>
    <r>
      <rPr>
        <b/>
        <vertAlign val="subscript"/>
        <sz val="10"/>
        <rFont val="Arial"/>
        <family val="2"/>
      </rPr>
      <t>adj</t>
    </r>
  </si>
  <si>
    <r>
      <t>s</t>
    </r>
    <r>
      <rPr>
        <b/>
        <vertAlign val="subscript"/>
        <sz val="10"/>
        <color indexed="10"/>
        <rFont val="Arial"/>
        <family val="2"/>
      </rPr>
      <t>AMS</t>
    </r>
    <r>
      <rPr>
        <b/>
        <sz val="10"/>
        <color indexed="10"/>
        <rFont val="Arial"/>
        <family val="2"/>
      </rPr>
      <t xml:space="preserve"> ≥ 3 % des Messbereichs</t>
    </r>
  </si>
  <si>
    <r>
      <t xml:space="preserve">Methode b) </t>
    </r>
    <r>
      <rPr>
        <b/>
        <sz val="10"/>
        <rFont val="Arial"/>
        <family val="2"/>
      </rPr>
      <t xml:space="preserve"> getrennte Ermittlung der Drift und Präzision der AMS  (</t>
    </r>
    <r>
      <rPr>
        <b/>
        <sz val="10"/>
        <color indexed="10"/>
        <rFont val="Arial"/>
        <family val="2"/>
      </rPr>
      <t>CUSUM</t>
    </r>
    <r>
      <rPr>
        <b/>
        <sz val="10"/>
        <rFont val="Arial"/>
        <family val="2"/>
      </rPr>
      <t>-Regelkarten)</t>
    </r>
  </si>
  <si>
    <t>Berechnungsalgorithmus siehe DIN EN 14181 Anhang C</t>
  </si>
  <si>
    <r>
      <t>S</t>
    </r>
    <r>
      <rPr>
        <b/>
        <i/>
        <vertAlign val="subscript"/>
        <sz val="11"/>
        <color indexed="10"/>
        <rFont val="Arial"/>
        <family val="2"/>
      </rPr>
      <t>D</t>
    </r>
    <r>
      <rPr>
        <b/>
        <i/>
        <sz val="10"/>
        <color indexed="10"/>
        <rFont val="Arial"/>
        <family val="2"/>
      </rPr>
      <t xml:space="preserve"> </t>
    </r>
    <r>
      <rPr>
        <b/>
        <sz val="10"/>
        <color indexed="10"/>
        <rFont val="Arial"/>
        <family val="2"/>
      </rPr>
      <t>≤ 5 - 20 % vom ELV</t>
    </r>
  </si>
  <si>
    <r>
      <t xml:space="preserve">Die Überprüfung des Null- und Referenzpunktes im Rahmen der laufenden Qualitätssicherung (QAL3) nach Abschnitt 7 der DIN EN 14181 sollte </t>
    </r>
    <r>
      <rPr>
        <sz val="11"/>
        <color indexed="10"/>
        <rFont val="Arial"/>
        <family val="2"/>
      </rPr>
      <t>mindestens einmal im Wartungsintervall</t>
    </r>
    <r>
      <rPr>
        <sz val="11"/>
        <rFont val="Arial"/>
        <family val="2"/>
      </rPr>
      <t xml:space="preserve"> der AMS erfolgen und </t>
    </r>
    <r>
      <rPr>
        <sz val="11"/>
        <color indexed="10"/>
        <rFont val="Arial"/>
        <family val="2"/>
      </rPr>
      <t>mit Regelkarten dokumentiert</t>
    </r>
    <r>
      <rPr>
        <sz val="11"/>
        <rFont val="Arial"/>
        <family val="2"/>
      </rPr>
      <t xml:space="preserve"> werden. </t>
    </r>
    <r>
      <rPr>
        <sz val="11"/>
        <color indexed="10"/>
        <rFont val="Arial"/>
        <family val="2"/>
      </rPr>
      <t>Alternativ</t>
    </r>
    <r>
      <rPr>
        <sz val="11"/>
        <rFont val="Arial"/>
        <family val="2"/>
      </rPr>
      <t xml:space="preserve"> zu den Regelkarten können die Abweichungen des Null- und Referenzpunktes auch </t>
    </r>
    <r>
      <rPr>
        <sz val="11"/>
        <color indexed="10"/>
        <rFont val="Arial"/>
        <family val="2"/>
      </rPr>
      <t>manuell bestimmt und ausgewertet</t>
    </r>
    <r>
      <rPr>
        <sz val="11"/>
        <rFont val="Arial"/>
        <family val="2"/>
      </rPr>
      <t xml:space="preserve"> </t>
    </r>
    <r>
      <rPr>
        <sz val="11"/>
        <color indexed="10"/>
        <rFont val="Arial"/>
        <family val="2"/>
      </rPr>
      <t>oder durch Funktionen der Software</t>
    </r>
    <r>
      <rPr>
        <sz val="11"/>
        <rFont val="Arial"/>
        <family val="2"/>
      </rPr>
      <t xml:space="preserve"> der AMS </t>
    </r>
    <r>
      <rPr>
        <sz val="11"/>
        <color indexed="10"/>
        <rFont val="Arial"/>
        <family val="2"/>
      </rPr>
      <t>fortlaufend ermittelt</t>
    </r>
    <r>
      <rPr>
        <sz val="11"/>
        <rFont val="Arial"/>
        <family val="2"/>
      </rPr>
      <t xml:space="preserve"> werden.
</t>
    </r>
    <r>
      <rPr>
        <b/>
        <sz val="10"/>
        <rFont val="Arial"/>
        <family val="2"/>
      </rPr>
      <t>Anmerkung:</t>
    </r>
    <r>
      <rPr>
        <sz val="10"/>
        <rFont val="Arial"/>
        <family val="2"/>
      </rPr>
      <t xml:space="preserve"> Die Dauer der Überprüfung des Null- und Referenzpunktes führt zu einer Verringerung der Verfügbarkeit der Messeinrichtung. Dies kann bei Mehrkomponentenmesseinrichtungen gegebenenfalls zu Problemen bei der Erfüllung der vorgeschriebenen Anforderungen zur Verfügbarkeit führen.</t>
    </r>
    <r>
      <rPr>
        <sz val="11"/>
        <rFont val="Arial"/>
        <family val="2"/>
      </rPr>
      <t xml:space="preserve">
Für die Anwendung der Regelkarten ist die Standardabweichung s</t>
    </r>
    <r>
      <rPr>
        <vertAlign val="subscript"/>
        <sz val="11"/>
        <rFont val="Arial"/>
        <family val="2"/>
      </rPr>
      <t>AMS</t>
    </r>
    <r>
      <rPr>
        <sz val="11"/>
        <rFont val="Arial"/>
        <family val="2"/>
      </rPr>
      <t xml:space="preserve"> aus Daten der Eignungsprüfung abzuleiten (siehe Abschnitt 7.3 der DIN EN 14181).
Bei der Berechnung von s</t>
    </r>
    <r>
      <rPr>
        <vertAlign val="subscript"/>
        <sz val="11"/>
        <rFont val="Arial"/>
        <family val="2"/>
      </rPr>
      <t>AMS</t>
    </r>
    <r>
      <rPr>
        <sz val="11"/>
        <rFont val="Arial"/>
        <family val="2"/>
      </rPr>
      <t xml:space="preserve"> müssen die spezifischen Anlagenbedingungen berücksichtigt werden und nicht die Bedingungen bei der Eignungsprüfung.
Für die Standardabweichung s</t>
    </r>
    <r>
      <rPr>
        <vertAlign val="subscript"/>
        <sz val="11"/>
        <rFont val="Arial"/>
        <family val="2"/>
      </rPr>
      <t xml:space="preserve">AMS </t>
    </r>
    <r>
      <rPr>
        <sz val="11"/>
        <rFont val="Arial"/>
        <family val="2"/>
      </rPr>
      <t xml:space="preserve">ist ein </t>
    </r>
    <r>
      <rPr>
        <sz val="11"/>
        <color indexed="10"/>
        <rFont val="Arial"/>
        <family val="2"/>
      </rPr>
      <t>Mindestwert von 3 % des Messbereichs</t>
    </r>
    <r>
      <rPr>
        <sz val="11"/>
        <rFont val="Arial"/>
        <family val="2"/>
      </rPr>
      <t xml:space="preserve"> zu verwenden. Dadurch wird verhindert, dass die Regelkarten
für AMS mit sehr kleinen Standardabweichungen fälschlicherweise einen Betrieb außerhalb des Regelbereiches anzeigen.</t>
    </r>
  </si>
  <si>
    <r>
      <t>∆d</t>
    </r>
    <r>
      <rPr>
        <b/>
        <vertAlign val="subscript"/>
        <sz val="10"/>
        <rFont val="Arial"/>
        <family val="2"/>
      </rPr>
      <t>t</t>
    </r>
    <r>
      <rPr>
        <b/>
        <sz val="10"/>
        <rFont val="Arial"/>
        <family val="2"/>
      </rPr>
      <t>²</t>
    </r>
    <r>
      <rPr>
        <sz val="10"/>
        <rFont val="Arial"/>
        <family val="2"/>
      </rPr>
      <t>/2</t>
    </r>
  </si>
  <si>
    <r>
      <t>s</t>
    </r>
    <r>
      <rPr>
        <b/>
        <vertAlign val="subscript"/>
        <sz val="9"/>
        <color indexed="10"/>
        <rFont val="Arial"/>
        <family val="2"/>
      </rPr>
      <t xml:space="preserve">t </t>
    </r>
    <r>
      <rPr>
        <b/>
        <sz val="9"/>
        <color indexed="10"/>
        <rFont val="Arial"/>
        <family val="2"/>
      </rPr>
      <t>&gt;h</t>
    </r>
    <r>
      <rPr>
        <b/>
        <vertAlign val="subscript"/>
        <sz val="9"/>
        <color indexed="10"/>
        <rFont val="Arial"/>
        <family val="2"/>
      </rPr>
      <t>s</t>
    </r>
    <r>
      <rPr>
        <b/>
        <sz val="9"/>
        <color indexed="10"/>
        <rFont val="Arial"/>
        <family val="2"/>
      </rPr>
      <t>?</t>
    </r>
  </si>
  <si>
    <t>Wert</t>
  </si>
  <si>
    <r>
      <t>∆d</t>
    </r>
    <r>
      <rPr>
        <vertAlign val="subscript"/>
        <sz val="10"/>
        <color indexed="12"/>
        <rFont val="Arial"/>
        <family val="2"/>
      </rPr>
      <t>t</t>
    </r>
    <r>
      <rPr>
        <sz val="10"/>
        <color indexed="12"/>
        <rFont val="Arial"/>
        <family val="2"/>
      </rPr>
      <t>²/2</t>
    </r>
  </si>
  <si>
    <t>RefM.=</t>
  </si>
  <si>
    <r>
      <t>s</t>
    </r>
    <r>
      <rPr>
        <b/>
        <vertAlign val="subscript"/>
        <sz val="10"/>
        <rFont val="Arial"/>
        <family val="2"/>
      </rPr>
      <t>AMS</t>
    </r>
    <r>
      <rPr>
        <b/>
        <sz val="9"/>
        <rFont val="Arial"/>
        <family val="2"/>
      </rPr>
      <t xml:space="preserve">  =</t>
    </r>
  </si>
  <si>
    <r>
      <t>k</t>
    </r>
    <r>
      <rPr>
        <b/>
        <vertAlign val="subscript"/>
        <sz val="10"/>
        <rFont val="Arial"/>
        <family val="2"/>
      </rPr>
      <t xml:space="preserve">S </t>
    </r>
    <r>
      <rPr>
        <b/>
        <vertAlign val="subscript"/>
        <sz val="9"/>
        <rFont val="Arial"/>
        <family val="2"/>
      </rPr>
      <t xml:space="preserve"> </t>
    </r>
    <r>
      <rPr>
        <b/>
        <sz val="9"/>
        <rFont val="Arial"/>
        <family val="2"/>
      </rPr>
      <t>=</t>
    </r>
  </si>
  <si>
    <r>
      <t>h</t>
    </r>
    <r>
      <rPr>
        <b/>
        <vertAlign val="subscript"/>
        <sz val="10"/>
        <rFont val="Arial"/>
        <family val="2"/>
      </rPr>
      <t xml:space="preserve">S  </t>
    </r>
    <r>
      <rPr>
        <b/>
        <sz val="9"/>
        <rFont val="Arial"/>
        <family val="2"/>
      </rPr>
      <t>=</t>
    </r>
  </si>
  <si>
    <r>
      <t>∆d</t>
    </r>
    <r>
      <rPr>
        <b/>
        <vertAlign val="subscript"/>
        <sz val="10"/>
        <rFont val="Arial"/>
        <family val="2"/>
      </rPr>
      <t>min</t>
    </r>
    <r>
      <rPr>
        <b/>
        <sz val="9"/>
        <rFont val="Arial"/>
        <family val="2"/>
      </rPr>
      <t>=</t>
    </r>
  </si>
  <si>
    <r>
      <t>∆d</t>
    </r>
    <r>
      <rPr>
        <b/>
        <vertAlign val="subscript"/>
        <sz val="10"/>
        <rFont val="Arial"/>
        <family val="2"/>
      </rPr>
      <t xml:space="preserve">1x </t>
    </r>
    <r>
      <rPr>
        <b/>
        <sz val="9"/>
        <rFont val="Arial"/>
        <family val="2"/>
      </rPr>
      <t xml:space="preserve"> =</t>
    </r>
  </si>
  <si>
    <r>
      <t>s</t>
    </r>
    <r>
      <rPr>
        <b/>
        <vertAlign val="subscript"/>
        <sz val="10"/>
        <rFont val="Arial"/>
        <family val="2"/>
      </rPr>
      <t>AMS</t>
    </r>
    <r>
      <rPr>
        <b/>
        <sz val="10"/>
        <rFont val="Arial"/>
        <family val="2"/>
      </rPr>
      <t xml:space="preserve"> </t>
    </r>
    <r>
      <rPr>
        <b/>
        <sz val="9"/>
        <rFont val="Arial"/>
        <family val="2"/>
      </rPr>
      <t xml:space="preserve"> =</t>
    </r>
  </si>
  <si>
    <r>
      <t>k</t>
    </r>
    <r>
      <rPr>
        <b/>
        <vertAlign val="subscript"/>
        <sz val="10"/>
        <rFont val="Arial"/>
        <family val="2"/>
      </rPr>
      <t xml:space="preserve">X </t>
    </r>
    <r>
      <rPr>
        <b/>
        <sz val="10"/>
        <rFont val="Arial"/>
        <family val="2"/>
      </rPr>
      <t xml:space="preserve"> </t>
    </r>
    <r>
      <rPr>
        <b/>
        <sz val="9"/>
        <rFont val="Arial"/>
        <family val="2"/>
      </rPr>
      <t>=</t>
    </r>
  </si>
  <si>
    <r>
      <t>h</t>
    </r>
    <r>
      <rPr>
        <b/>
        <vertAlign val="subscript"/>
        <sz val="10"/>
        <rFont val="Arial"/>
        <family val="2"/>
      </rPr>
      <t xml:space="preserve">X   </t>
    </r>
    <r>
      <rPr>
        <b/>
        <sz val="9"/>
        <rFont val="Arial"/>
        <family val="2"/>
      </rPr>
      <t>=</t>
    </r>
  </si>
  <si>
    <r>
      <t>d</t>
    </r>
    <r>
      <rPr>
        <b/>
        <vertAlign val="subscript"/>
        <sz val="10"/>
        <rFont val="Arial"/>
        <family val="2"/>
      </rPr>
      <t xml:space="preserve">1x  </t>
    </r>
    <r>
      <rPr>
        <b/>
        <sz val="9"/>
        <rFont val="Arial"/>
        <family val="2"/>
      </rPr>
      <t>=</t>
    </r>
  </si>
  <si>
    <r>
      <t>d</t>
    </r>
    <r>
      <rPr>
        <vertAlign val="subscript"/>
        <sz val="10"/>
        <color indexed="12"/>
        <rFont val="Arial"/>
        <family val="2"/>
      </rPr>
      <t>t</t>
    </r>
  </si>
  <si>
    <r>
      <t>∆d</t>
    </r>
    <r>
      <rPr>
        <vertAlign val="subscript"/>
        <sz val="10"/>
        <color indexed="12"/>
        <rFont val="Arial"/>
        <family val="2"/>
      </rPr>
      <t>t</t>
    </r>
  </si>
  <si>
    <r>
      <t>s</t>
    </r>
    <r>
      <rPr>
        <sz val="8"/>
        <color indexed="12"/>
        <rFont val="Arial"/>
        <family val="2"/>
      </rPr>
      <t xml:space="preserve"> </t>
    </r>
    <r>
      <rPr>
        <vertAlign val="subscript"/>
        <sz val="10"/>
        <color indexed="12"/>
        <rFont val="Arial"/>
        <family val="2"/>
      </rPr>
      <t>t</t>
    </r>
  </si>
  <si>
    <t>MB =</t>
  </si>
  <si>
    <t>resultierende</t>
  </si>
  <si>
    <t>absolute Drift</t>
  </si>
  <si>
    <t>(3)</t>
  </si>
  <si>
    <t>(1)</t>
  </si>
  <si>
    <t>(2)</t>
  </si>
  <si>
    <t>CUSUM; Beispielrechnung Drift</t>
  </si>
  <si>
    <t>CUSUM; Beispielrechnung Präzision</t>
  </si>
  <si>
    <t>Drift (logarithm.) ansteigend</t>
  </si>
  <si>
    <t>DIN EN 15267-3:2008; 5.2 Zertifizierungsbereiche und Prüfungen; 5.2.1 Mindestanforderungen an die Bereiche</t>
  </si>
  <si>
    <t xml:space="preserve">Anzahl </t>
  </si>
  <si>
    <t>Intervalle</t>
  </si>
  <si>
    <r>
      <t>d</t>
    </r>
    <r>
      <rPr>
        <vertAlign val="subscript"/>
        <sz val="9"/>
        <rFont val="Arial"/>
        <family val="2"/>
      </rPr>
      <t>t</t>
    </r>
  </si>
  <si>
    <t>Blattübersicht:</t>
  </si>
  <si>
    <t xml:space="preserve">Rechenbeispiel: </t>
  </si>
  <si>
    <t>"</t>
  </si>
  <si>
    <t>Präzision schwankend</t>
  </si>
  <si>
    <t>Präzision 1x</t>
  </si>
  <si>
    <t>Drift schwankend</t>
  </si>
  <si>
    <t>Drift 1x</t>
  </si>
  <si>
    <r>
      <t>d</t>
    </r>
    <r>
      <rPr>
        <b/>
        <vertAlign val="subscript"/>
        <sz val="10"/>
        <rFont val="Arial"/>
        <family val="2"/>
      </rPr>
      <t xml:space="preserve">1x  </t>
    </r>
    <r>
      <rPr>
        <b/>
        <sz val="10"/>
        <rFont val="Arial"/>
        <family val="2"/>
      </rPr>
      <t>=</t>
    </r>
  </si>
  <si>
    <r>
      <t>k</t>
    </r>
    <r>
      <rPr>
        <b/>
        <vertAlign val="subscript"/>
        <sz val="10"/>
        <rFont val="Arial"/>
        <family val="2"/>
      </rPr>
      <t xml:space="preserve">X </t>
    </r>
    <r>
      <rPr>
        <b/>
        <sz val="10"/>
        <rFont val="Arial"/>
        <family val="2"/>
      </rPr>
      <t>+ h</t>
    </r>
    <r>
      <rPr>
        <b/>
        <vertAlign val="subscript"/>
        <sz val="10"/>
        <rFont val="Arial"/>
        <family val="2"/>
      </rPr>
      <t>X</t>
    </r>
    <r>
      <rPr>
        <b/>
        <sz val="10"/>
        <rFont val="Arial"/>
        <family val="2"/>
      </rPr>
      <t xml:space="preserve"> </t>
    </r>
  </si>
  <si>
    <r>
      <t xml:space="preserve"> = </t>
    </r>
    <r>
      <rPr>
        <sz val="10"/>
        <rFont val="Arial"/>
        <family val="2"/>
      </rPr>
      <t xml:space="preserve">1x </t>
    </r>
    <r>
      <rPr>
        <b/>
        <sz val="10"/>
        <rFont val="Arial"/>
        <family val="2"/>
      </rPr>
      <t>∆d</t>
    </r>
    <r>
      <rPr>
        <sz val="9"/>
        <rFont val="Arial"/>
        <family val="2"/>
      </rPr>
      <t xml:space="preserve">  </t>
    </r>
    <r>
      <rPr>
        <sz val="9"/>
        <rFont val="Symbol"/>
        <family val="1"/>
      </rPr>
      <t>®</t>
    </r>
    <r>
      <rPr>
        <sz val="9"/>
        <rFont val="Arial"/>
        <family val="2"/>
      </rPr>
      <t xml:space="preserve">  Alarm </t>
    </r>
  </si>
  <si>
    <r>
      <t>S</t>
    </r>
    <r>
      <rPr>
        <b/>
        <vertAlign val="subscript"/>
        <sz val="10"/>
        <rFont val="Arial"/>
        <family val="2"/>
      </rPr>
      <t>AMS</t>
    </r>
    <r>
      <rPr>
        <b/>
        <sz val="10"/>
        <rFont val="Arial"/>
        <family val="2"/>
      </rPr>
      <t xml:space="preserve">  =</t>
    </r>
  </si>
  <si>
    <r>
      <t>k</t>
    </r>
    <r>
      <rPr>
        <b/>
        <vertAlign val="subscript"/>
        <sz val="10"/>
        <rFont val="Arial"/>
        <family val="2"/>
      </rPr>
      <t xml:space="preserve">S  </t>
    </r>
    <r>
      <rPr>
        <b/>
        <sz val="10"/>
        <rFont val="Arial"/>
        <family val="2"/>
      </rPr>
      <t>=</t>
    </r>
  </si>
  <si>
    <r>
      <t>h</t>
    </r>
    <r>
      <rPr>
        <b/>
        <vertAlign val="subscript"/>
        <sz val="10"/>
        <rFont val="Arial"/>
        <family val="2"/>
      </rPr>
      <t xml:space="preserve">S  </t>
    </r>
    <r>
      <rPr>
        <b/>
        <sz val="10"/>
        <rFont val="Arial"/>
        <family val="2"/>
      </rPr>
      <t>=</t>
    </r>
  </si>
  <si>
    <r>
      <t>∆d</t>
    </r>
    <r>
      <rPr>
        <b/>
        <vertAlign val="subscript"/>
        <sz val="10"/>
        <rFont val="Arial"/>
        <family val="2"/>
      </rPr>
      <t xml:space="preserve">min  </t>
    </r>
    <r>
      <rPr>
        <b/>
        <sz val="10"/>
        <rFont val="Arial"/>
        <family val="2"/>
      </rPr>
      <t>=</t>
    </r>
  </si>
  <si>
    <r>
      <t>∆d</t>
    </r>
    <r>
      <rPr>
        <b/>
        <vertAlign val="subscript"/>
        <sz val="10"/>
        <rFont val="Arial"/>
        <family val="2"/>
      </rPr>
      <t xml:space="preserve">1x </t>
    </r>
    <r>
      <rPr>
        <b/>
        <sz val="10"/>
        <rFont val="Arial"/>
        <family val="2"/>
      </rPr>
      <t xml:space="preserve"> =</t>
    </r>
  </si>
  <si>
    <t xml:space="preserve"> Zertifizierungsbereich = </t>
  </si>
  <si>
    <t xml:space="preserve"> = Prüfwert</t>
  </si>
  <si>
    <t xml:space="preserve"> = Prüfwert (quadratisch)</t>
  </si>
  <si>
    <t xml:space="preserve"> = Schwellwert  (quadratisch)</t>
  </si>
  <si>
    <t xml:space="preserve"> = Schwellwert  (einfach)</t>
  </si>
  <si>
    <t>%  =</t>
  </si>
  <si>
    <r>
      <t>∆d</t>
    </r>
    <r>
      <rPr>
        <b/>
        <vertAlign val="subscript"/>
        <sz val="10"/>
        <rFont val="Arial"/>
        <family val="2"/>
      </rPr>
      <t>t</t>
    </r>
  </si>
  <si>
    <r>
      <t>∆d</t>
    </r>
    <r>
      <rPr>
        <b/>
        <vertAlign val="subscript"/>
        <sz val="10"/>
        <rFont val="Arial Narrow"/>
        <family val="2"/>
      </rPr>
      <t>t</t>
    </r>
    <r>
      <rPr>
        <b/>
        <sz val="10"/>
        <rFont val="Arial Narrow"/>
        <family val="2"/>
      </rPr>
      <t>²</t>
    </r>
    <r>
      <rPr>
        <sz val="10"/>
        <rFont val="Arial Narrow"/>
        <family val="2"/>
      </rPr>
      <t xml:space="preserve"> /</t>
    </r>
    <r>
      <rPr>
        <b/>
        <sz val="10"/>
        <rFont val="Arial Narrow"/>
        <family val="2"/>
      </rPr>
      <t xml:space="preserve"> </t>
    </r>
    <r>
      <rPr>
        <sz val="10"/>
        <rFont val="Arial Narrow"/>
        <family val="2"/>
      </rPr>
      <t>2</t>
    </r>
  </si>
  <si>
    <r>
      <t>s</t>
    </r>
    <r>
      <rPr>
        <b/>
        <sz val="8"/>
        <rFont val="Arial"/>
        <family val="2"/>
      </rPr>
      <t xml:space="preserve"> </t>
    </r>
    <r>
      <rPr>
        <b/>
        <vertAlign val="subscript"/>
        <sz val="10"/>
        <rFont val="Arial"/>
        <family val="2"/>
      </rPr>
      <t>t</t>
    </r>
  </si>
  <si>
    <r>
      <t>N(pos)</t>
    </r>
    <r>
      <rPr>
        <vertAlign val="subscript"/>
        <sz val="10"/>
        <color indexed="12"/>
        <rFont val="Arial"/>
        <family val="2"/>
      </rPr>
      <t>t</t>
    </r>
  </si>
  <si>
    <r>
      <t>N(neg)</t>
    </r>
    <r>
      <rPr>
        <vertAlign val="subscript"/>
        <sz val="10"/>
        <color indexed="12"/>
        <rFont val="Arial"/>
        <family val="2"/>
      </rPr>
      <t>t</t>
    </r>
  </si>
  <si>
    <r>
      <t>0,501*s</t>
    </r>
    <r>
      <rPr>
        <b/>
        <vertAlign val="subscript"/>
        <sz val="9"/>
        <rFont val="Arial"/>
        <family val="2"/>
      </rPr>
      <t xml:space="preserve">AMS </t>
    </r>
  </si>
  <si>
    <t xml:space="preserve"> = Schwellwert</t>
  </si>
  <si>
    <r>
      <t>s</t>
    </r>
    <r>
      <rPr>
        <b/>
        <vertAlign val="subscript"/>
        <sz val="10"/>
        <rFont val="Arial"/>
        <family val="2"/>
      </rPr>
      <t>AMS</t>
    </r>
    <r>
      <rPr>
        <b/>
        <sz val="10"/>
        <rFont val="Arial"/>
        <family val="2"/>
      </rPr>
      <t xml:space="preserve">  =</t>
    </r>
  </si>
  <si>
    <r>
      <t>k</t>
    </r>
    <r>
      <rPr>
        <b/>
        <vertAlign val="subscript"/>
        <sz val="10"/>
        <rFont val="Arial"/>
        <family val="2"/>
      </rPr>
      <t xml:space="preserve">X </t>
    </r>
    <r>
      <rPr>
        <b/>
        <sz val="10"/>
        <rFont val="Arial"/>
        <family val="2"/>
      </rPr>
      <t xml:space="preserve"> =</t>
    </r>
  </si>
  <si>
    <r>
      <t>h</t>
    </r>
    <r>
      <rPr>
        <b/>
        <vertAlign val="subscript"/>
        <sz val="10"/>
        <rFont val="Arial"/>
        <family val="2"/>
      </rPr>
      <t xml:space="preserve">X   </t>
    </r>
    <r>
      <rPr>
        <b/>
        <sz val="10"/>
        <rFont val="Arial"/>
        <family val="2"/>
      </rPr>
      <t>=</t>
    </r>
  </si>
  <si>
    <r>
      <t>d</t>
    </r>
    <r>
      <rPr>
        <b/>
        <vertAlign val="subscript"/>
        <sz val="10"/>
        <rFont val="Arial"/>
        <family val="2"/>
      </rPr>
      <t>t</t>
    </r>
  </si>
  <si>
    <t>Diagramm 2 pos</t>
  </si>
  <si>
    <t>Diagramm 2 neg</t>
  </si>
  <si>
    <t>bei 17. BImSchV-Anlagen</t>
  </si>
  <si>
    <t>bei 13. BImSchV-Anlagen</t>
  </si>
  <si>
    <t>bei TA Luft-Anlagen</t>
  </si>
  <si>
    <t>¯   ¯</t>
  </si>
  <si>
    <r>
      <t>1,85*s</t>
    </r>
    <r>
      <rPr>
        <b/>
        <vertAlign val="subscript"/>
        <sz val="9"/>
        <rFont val="Arial"/>
        <family val="2"/>
      </rPr>
      <t>AMS</t>
    </r>
    <r>
      <rPr>
        <b/>
        <sz val="9"/>
        <rFont val="Arial"/>
        <family val="2"/>
      </rPr>
      <t>²</t>
    </r>
  </si>
  <si>
    <r>
      <t>6,90*s</t>
    </r>
    <r>
      <rPr>
        <b/>
        <vertAlign val="subscript"/>
        <sz val="9"/>
        <rFont val="Arial"/>
        <family val="2"/>
      </rPr>
      <t>AMS</t>
    </r>
    <r>
      <rPr>
        <b/>
        <sz val="9"/>
        <rFont val="Arial"/>
        <family val="2"/>
      </rPr>
      <t>²</t>
    </r>
  </si>
  <si>
    <r>
      <t>√(2+1,85)*s</t>
    </r>
    <r>
      <rPr>
        <b/>
        <vertAlign val="subscript"/>
        <sz val="9"/>
        <rFont val="Arial"/>
        <family val="2"/>
      </rPr>
      <t>AMS</t>
    </r>
  </si>
  <si>
    <r>
      <t>2,85*s</t>
    </r>
    <r>
      <rPr>
        <b/>
        <vertAlign val="subscript"/>
        <sz val="9"/>
        <rFont val="Arial"/>
        <family val="2"/>
      </rPr>
      <t>AMS</t>
    </r>
  </si>
  <si>
    <t>!!</t>
  </si>
  <si>
    <r>
      <t>&gt;h</t>
    </r>
    <r>
      <rPr>
        <b/>
        <vertAlign val="subscript"/>
        <sz val="10"/>
        <color indexed="10"/>
        <rFont val="Arial"/>
        <family val="2"/>
      </rPr>
      <t>x</t>
    </r>
    <r>
      <rPr>
        <b/>
        <sz val="10"/>
        <color indexed="10"/>
        <rFont val="Arial"/>
        <family val="2"/>
      </rPr>
      <t>?</t>
    </r>
  </si>
  <si>
    <r>
      <t xml:space="preserve">Differenzen </t>
    </r>
    <r>
      <rPr>
        <i/>
        <sz val="9"/>
        <color indexed="12"/>
        <rFont val="Arial"/>
        <family val="2"/>
      </rPr>
      <t>d</t>
    </r>
  </si>
  <si>
    <r>
      <t>s</t>
    </r>
    <r>
      <rPr>
        <b/>
        <vertAlign val="subscript"/>
        <sz val="9"/>
        <color indexed="10"/>
        <rFont val="Arial"/>
        <family val="2"/>
      </rPr>
      <t xml:space="preserve">t </t>
    </r>
    <r>
      <rPr>
        <b/>
        <sz val="9"/>
        <color indexed="10"/>
        <rFont val="Arial"/>
        <family val="2"/>
      </rPr>
      <t>&gt; h</t>
    </r>
    <r>
      <rPr>
        <b/>
        <vertAlign val="subscript"/>
        <sz val="9"/>
        <color indexed="10"/>
        <rFont val="Arial"/>
        <family val="2"/>
      </rPr>
      <t xml:space="preserve">s </t>
    </r>
    <r>
      <rPr>
        <b/>
        <sz val="9"/>
        <color indexed="10"/>
        <rFont val="Arial"/>
        <family val="2"/>
      </rPr>
      <t>?</t>
    </r>
  </si>
  <si>
    <t>Diagramm1</t>
  </si>
  <si>
    <r>
      <t>√(2*(6,90+1,85)*s</t>
    </r>
    <r>
      <rPr>
        <b/>
        <vertAlign val="subscript"/>
        <sz val="9"/>
        <rFont val="Arial"/>
        <family val="2"/>
      </rPr>
      <t>AMS</t>
    </r>
    <r>
      <rPr>
        <b/>
        <vertAlign val="superscript"/>
        <sz val="9"/>
        <rFont val="Arial"/>
        <family val="2"/>
      </rPr>
      <t>2</t>
    </r>
    <r>
      <rPr>
        <b/>
        <sz val="9"/>
        <rFont val="Arial"/>
        <family val="2"/>
      </rPr>
      <t>)</t>
    </r>
  </si>
  <si>
    <t>x</t>
  </si>
  <si>
    <t>Wart.</t>
  </si>
  <si>
    <t>Diff.</t>
  </si>
  <si>
    <t>%     =</t>
  </si>
  <si>
    <r>
      <t>∑(pos)</t>
    </r>
    <r>
      <rPr>
        <b/>
        <vertAlign val="subscript"/>
        <sz val="10"/>
        <rFont val="Arial"/>
        <family val="2"/>
      </rPr>
      <t>t</t>
    </r>
  </si>
  <si>
    <r>
      <t>∑(neg)</t>
    </r>
    <r>
      <rPr>
        <b/>
        <vertAlign val="subscript"/>
        <sz val="10"/>
        <rFont val="Arial"/>
        <family val="2"/>
      </rPr>
      <t>t</t>
    </r>
  </si>
  <si>
    <r>
      <t>d</t>
    </r>
    <r>
      <rPr>
        <b/>
        <vertAlign val="subscript"/>
        <sz val="9"/>
        <rFont val="Arial"/>
        <family val="2"/>
      </rPr>
      <t>t</t>
    </r>
  </si>
  <si>
    <t>=</t>
  </si>
  <si>
    <t xml:space="preserve"> </t>
  </si>
  <si>
    <t>Diagramm 1</t>
  </si>
  <si>
    <t>Diagramm 2</t>
  </si>
  <si>
    <t>pos Drift</t>
  </si>
  <si>
    <t>neg Drift</t>
  </si>
  <si>
    <t>%²</t>
  </si>
  <si>
    <t>%</t>
  </si>
  <si>
    <t>* ELV</t>
  </si>
  <si>
    <t>vom ELV</t>
  </si>
  <si>
    <t>VDI 3950:2006; 7 Laufende Qualitätssicherung beim Betrieb (QAL3):</t>
  </si>
  <si>
    <t>1)</t>
  </si>
  <si>
    <t>≤ 0,20 Vol-%</t>
  </si>
  <si>
    <t xml:space="preserve">                          RP</t>
  </si>
  <si>
    <t>≤ 2,0 %</t>
  </si>
  <si>
    <t>Auszüge aus den Regelungen:</t>
  </si>
  <si>
    <r>
      <t>für O</t>
    </r>
    <r>
      <rPr>
        <b/>
        <vertAlign val="subscript"/>
        <sz val="9"/>
        <rFont val="Arial"/>
        <family val="2"/>
      </rPr>
      <t>2</t>
    </r>
    <r>
      <rPr>
        <b/>
        <sz val="9"/>
        <rFont val="Arial"/>
        <family val="2"/>
      </rPr>
      <t xml:space="preserve"> und Volumenstrom gelten abweichende Anforderungen:</t>
    </r>
  </si>
  <si>
    <r>
      <t>O</t>
    </r>
    <r>
      <rPr>
        <b/>
        <vertAlign val="subscript"/>
        <sz val="9"/>
        <rFont val="Arial"/>
        <family val="2"/>
      </rPr>
      <t>2</t>
    </r>
    <r>
      <rPr>
        <b/>
        <sz val="9"/>
        <rFont val="Arial"/>
        <family val="2"/>
      </rPr>
      <t>:                    NP u. RP</t>
    </r>
  </si>
  <si>
    <t>Volumenstrom:       NP</t>
  </si>
  <si>
    <t>2)</t>
  </si>
  <si>
    <t>1) Eignungsprüfung</t>
  </si>
  <si>
    <t>EN 15267-3:2008: Pkt. 7.5 Nullpunkt- und Referenzpunktdrift; Pkt. 8 Mindestanforderungen (Tab. 2 u. 5)</t>
  </si>
  <si>
    <r>
      <t>VDI 3950:2006</t>
    </r>
    <r>
      <rPr>
        <u val="single"/>
        <sz val="11"/>
        <rFont val="Arial"/>
        <family val="2"/>
      </rPr>
      <t>:</t>
    </r>
    <r>
      <rPr>
        <sz val="11"/>
        <rFont val="Arial"/>
        <family val="2"/>
      </rPr>
      <t xml:space="preserve"> Pkt. 8.1.10, Null- und Referenzpunktdrift</t>
    </r>
  </si>
  <si>
    <t>VDI 3950:2006: Anhang C, 6.1.4 Überprüfung des Null- und Referenzpunktes:</t>
  </si>
  <si>
    <r>
      <t xml:space="preserve">Die Null- und Referenzpunktdrift sind </t>
    </r>
    <r>
      <rPr>
        <b/>
        <sz val="10"/>
        <color indexed="10"/>
        <rFont val="Arial"/>
        <family val="2"/>
      </rPr>
      <t>anhand der durch QAL3 geforderten Aufzeichnungen zu ermitteln und zu beurteilen</t>
    </r>
    <r>
      <rPr>
        <b/>
        <sz val="10"/>
        <rFont val="Arial"/>
        <family val="2"/>
      </rPr>
      <t xml:space="preserve">. </t>
    </r>
    <r>
      <rPr>
        <b/>
        <sz val="10"/>
        <color indexed="10"/>
        <rFont val="Arial"/>
        <family val="2"/>
      </rPr>
      <t>Die für die Eignungsprüfung geltenden Mindestanforderungen müssen eingehalten sein.</t>
    </r>
  </si>
  <si>
    <r>
      <t xml:space="preserve">NP- u. RP-Drift im Wartungsintevall:  </t>
    </r>
    <r>
      <rPr>
        <b/>
        <sz val="10"/>
        <color indexed="10"/>
        <rFont val="Arial"/>
        <family val="2"/>
      </rPr>
      <t xml:space="preserve"> ≤ 3,0 % vom Zertifizierungsbereich</t>
    </r>
    <r>
      <rPr>
        <b/>
        <vertAlign val="superscript"/>
        <sz val="10"/>
        <rFont val="Arial"/>
        <family val="2"/>
      </rPr>
      <t>1)</t>
    </r>
  </si>
  <si>
    <r>
      <t xml:space="preserve">Die Ergebnisse sind anzugeben und </t>
    </r>
    <r>
      <rPr>
        <b/>
        <sz val="10"/>
        <color indexed="10"/>
        <rFont val="Arial"/>
        <family val="2"/>
      </rPr>
      <t>anhand der für die Eignungsprüfung geltenden Mindestanforderungen</t>
    </r>
    <r>
      <rPr>
        <b/>
        <sz val="10"/>
        <rFont val="Arial"/>
        <family val="2"/>
      </rPr>
      <t xml:space="preserve"> </t>
    </r>
    <r>
      <rPr>
        <b/>
        <sz val="10"/>
        <color indexed="10"/>
        <rFont val="Arial"/>
        <family val="2"/>
      </rPr>
      <t>an die Null- und Referenzpunktsdrift im Wartungsintervall zu beurteilen</t>
    </r>
    <r>
      <rPr>
        <b/>
        <sz val="10"/>
        <rFont val="Arial"/>
        <family val="2"/>
      </rPr>
      <t>.</t>
    </r>
  </si>
  <si>
    <t>3) Laufende Überprüfung von Präzision und Drift/ QAL3</t>
  </si>
  <si>
    <t>VDI 3950:2006: Pkt. 7 Laufende Qualitätssicherung beim Betrieb (QAL3)</t>
  </si>
  <si>
    <r>
      <t>EN 15267-3:2008:</t>
    </r>
    <r>
      <rPr>
        <b/>
        <sz val="11"/>
        <rFont val="Arial"/>
        <family val="2"/>
      </rPr>
      <t xml:space="preserve"> </t>
    </r>
    <r>
      <rPr>
        <sz val="11"/>
        <rFont val="Arial"/>
        <family val="2"/>
      </rPr>
      <t>Pkt. 5.2 Zertifizierungsbereiche und Prüfungen; 5.2.1 Mindestanforderungen an die Bereiche</t>
    </r>
  </si>
  <si>
    <t>TA Luft-Anlg.:</t>
  </si>
  <si>
    <t>13. BImSchV-Anlg.:</t>
  </si>
  <si>
    <t>17. BImSchV-Anlg.:</t>
  </si>
  <si>
    <t>13. + 17. BImSchV + DIN EN 14181: maximale Messunsicherheit der Messwerte</t>
  </si>
  <si>
    <t xml:space="preserve">Standardabweichung </t>
  </si>
  <si>
    <t xml:space="preserve">in % </t>
  </si>
  <si>
    <t>(bei 15 Vergleichsmessungen)</t>
  </si>
  <si>
    <t>CO</t>
  </si>
  <si>
    <t>Ges-Staub, Ges-C</t>
  </si>
  <si>
    <r>
      <t>Summe σ</t>
    </r>
    <r>
      <rPr>
        <b/>
        <vertAlign val="subscript"/>
        <sz val="10"/>
        <rFont val="Arial Narrow"/>
        <family val="2"/>
      </rPr>
      <t>o,TGW</t>
    </r>
    <r>
      <rPr>
        <b/>
        <sz val="10"/>
        <rFont val="Arial Narrow"/>
        <family val="2"/>
      </rPr>
      <t xml:space="preserve"> * </t>
    </r>
    <r>
      <rPr>
        <i/>
        <sz val="10"/>
        <rFont val="Arial Narrow"/>
        <family val="2"/>
      </rPr>
      <t>k</t>
    </r>
    <r>
      <rPr>
        <i/>
        <vertAlign val="subscript"/>
        <sz val="10"/>
        <rFont val="Arial Narrow"/>
        <family val="2"/>
      </rPr>
      <t xml:space="preserve"> </t>
    </r>
    <r>
      <rPr>
        <vertAlign val="subscript"/>
        <sz val="10"/>
        <rFont val="Arial Narrow"/>
        <family val="2"/>
      </rPr>
      <t>v</t>
    </r>
    <r>
      <rPr>
        <b/>
        <sz val="10"/>
        <rFont val="Arial Narrow"/>
        <family val="2"/>
      </rPr>
      <t xml:space="preserve"> </t>
    </r>
  </si>
  <si>
    <t xml:space="preserve">Messgröße </t>
  </si>
  <si>
    <r>
      <t xml:space="preserve">vom ELV </t>
    </r>
    <r>
      <rPr>
        <b/>
        <vertAlign val="superscript"/>
        <sz val="10"/>
        <rFont val="Arial"/>
        <family val="2"/>
      </rPr>
      <t>2)</t>
    </r>
  </si>
  <si>
    <t>ELV = TGW (Tagesgrenzwert)</t>
  </si>
  <si>
    <t xml:space="preserve">Prozentwert </t>
  </si>
  <si>
    <r>
      <t>P</t>
    </r>
    <r>
      <rPr>
        <b/>
        <vertAlign val="subscript"/>
        <sz val="10"/>
        <rFont val="Arial Narrow"/>
        <family val="2"/>
      </rPr>
      <t>ELV</t>
    </r>
    <r>
      <rPr>
        <b/>
        <sz val="10"/>
        <rFont val="Arial Narrow"/>
        <family val="2"/>
      </rPr>
      <t xml:space="preserve">  in %</t>
    </r>
  </si>
  <si>
    <r>
      <t>σ</t>
    </r>
    <r>
      <rPr>
        <b/>
        <vertAlign val="subscript"/>
        <sz val="10"/>
        <rFont val="Arial Narrow"/>
        <family val="2"/>
      </rPr>
      <t xml:space="preserve">o,TGW  </t>
    </r>
    <r>
      <rPr>
        <b/>
        <sz val="10"/>
        <rFont val="Arial Narrow"/>
        <family val="2"/>
      </rPr>
      <t xml:space="preserve"> in %</t>
    </r>
  </si>
  <si>
    <t>2) Funktionskontrolle;  indirekt: Laufende Überprüfung von Präzision und Drift/ QAL3</t>
  </si>
  <si>
    <t>LfUG, Poppitz, Stand 19.05.08</t>
  </si>
  <si>
    <t>ß</t>
  </si>
  <si>
    <t>Drift absolut konstant (3%)</t>
  </si>
  <si>
    <t>Drift "logarithmisch" ansteigend</t>
  </si>
  <si>
    <t>Drift "logarithm." ansteigend - Anfangs-Differenz</t>
  </si>
  <si>
    <t>Drift "logarithm." ansteigend - result. absol. Drift</t>
  </si>
  <si>
    <r>
      <t>∑(pos)</t>
    </r>
    <r>
      <rPr>
        <vertAlign val="subscript"/>
        <sz val="10"/>
        <color indexed="12"/>
        <rFont val="Arial"/>
        <family val="2"/>
      </rPr>
      <t>t</t>
    </r>
  </si>
  <si>
    <r>
      <t>∑(neg)</t>
    </r>
    <r>
      <rPr>
        <vertAlign val="subscript"/>
        <sz val="10"/>
        <color indexed="12"/>
        <rFont val="Arial"/>
        <family val="2"/>
      </rPr>
      <t>t</t>
    </r>
  </si>
  <si>
    <r>
      <t>D</t>
    </r>
    <r>
      <rPr>
        <vertAlign val="subscript"/>
        <sz val="10"/>
        <color indexed="12"/>
        <rFont val="Arial"/>
        <family val="2"/>
      </rPr>
      <t>adj</t>
    </r>
  </si>
  <si>
    <r>
      <t>d</t>
    </r>
    <r>
      <rPr>
        <vertAlign val="subscript"/>
        <sz val="9"/>
        <color indexed="12"/>
        <rFont val="Arial"/>
        <family val="2"/>
      </rPr>
      <t>t</t>
    </r>
  </si>
  <si>
    <t>Gesetzliche und regelungstechnische Anforderungen; Auszüge</t>
  </si>
  <si>
    <t>QAL3, Funktionskontrolle ...; Gesetzliche und regelungstechnische Anforderungen; Zfg. und Auszüge</t>
  </si>
  <si>
    <r>
      <t>Differenz d</t>
    </r>
    <r>
      <rPr>
        <b/>
        <vertAlign val="subscript"/>
        <sz val="11"/>
        <rFont val="Arial"/>
        <family val="2"/>
      </rPr>
      <t>t</t>
    </r>
    <r>
      <rPr>
        <b/>
        <sz val="11"/>
        <rFont val="Arial"/>
        <family val="2"/>
      </rPr>
      <t xml:space="preserve"> "logarithmisch" ansteigend je Wartungsintervall</t>
    </r>
  </si>
  <si>
    <t>Präzision konstant ansteigend</t>
  </si>
  <si>
    <t>Drift schwankend (2)</t>
  </si>
  <si>
    <r>
      <t xml:space="preserve">Der </t>
    </r>
    <r>
      <rPr>
        <sz val="11"/>
        <color indexed="10"/>
        <rFont val="Arial"/>
        <family val="2"/>
      </rPr>
      <t>Zertifizierungsbereich</t>
    </r>
    <r>
      <rPr>
        <sz val="11"/>
        <rFont val="Arial"/>
        <family val="2"/>
      </rPr>
      <t xml:space="preserve">, in dem die AMS zu prüfen ist, muss durch Angabe der unteren und oberen Grenze des Bereiches festgelegt werden. Die Überdeckung muss für die vorgesehene Anwendung der AMS geeignet sein. Die Wahl des Zertifizierungsbereiches muss eine oder mehrere der folgenden Anforderungen berücksichtigen:
a) Der Zertifizierungsbereich von automatischen Messeinrichtungen, deren Einsatz an Verbrennungsanlagen vorgesehen ist, muss von null, falls 
    die AMS den Wert null messen kann, bis zum maximal 1,5-fachen des für Verbrennungsanlagen geltenden Emissionsgrenzwertes (ELV) für 
    den Tagesmittelwert reichen.
b) Der Zertifizierungsbereich von automatischen Messeinrichtungen, deren Einsatz an Großfeuerungsanlagen vorgesehen ist, muss von null, falls 
    die AMS den Wert null messen kann, bis zum maximal 2,5-fachen des für Großfeuerungsanlagen geltenden Emissionsgrenzwertes (ELV) für 
    denTagesmittelwert reichen.
c) Die automatische Messeinrichtung muss zur Bildung von Halbstundenwerten Momentanwerte in einem Bereich messen können, der 
    mindestens das Zweifache der oberen Grenze des Zertifizierungsbereiches beträgt. Wenn zur Erfüllung dieser Anforderung 
    Bereichsumschaltungen der AMS notwendig sind, erfordern die zusätzlichen Bereiche zusätzliche Prüfungen (siehe 5.2.2).
</t>
    </r>
    <r>
      <rPr>
        <sz val="10"/>
        <rFont val="Arial"/>
        <family val="2"/>
      </rPr>
      <t>ANMERKUNG 1 Zusätzlich zu den Mindestanforderungen an die Bereiche, die oben für Verbrennungs- und Großfeuerungsanlagen aufgeführt sind, 
                           können Hersteller zusätzliche Bereiche wählen, die größer als das 1,5- bzw. 2,5-fache des Emissionsgrenzwertes sind.
ANMERKUNG 2 Hersteller können für verschiedene Anwendungen unterschiedliche Bereiche wählen.
ANMERKUNG 3 Das Zertifikat führt alle zertifizierten Bereiche, die für jeden Bereich geprüften Mindestanforderungen und die industrielle 
                         Anwendung auf.
ANMERKUNG 4 Das Prüfinstitut sollte für den Feldtest eine industrielle Anlage mit erkennbar schwierigen Randbedingungen auswählen, um so 
                         eine breite industrielle Anwendung der zertifizierten AMS zu ermöglichen. 
                         Einfachere Anwendungen können auf diese Weise gleichzeitig berücksichtigt werden.</t>
    </r>
    <r>
      <rPr>
        <sz val="11"/>
        <rFont val="Arial"/>
        <family val="2"/>
      </rPr>
      <t xml:space="preserve">
</t>
    </r>
  </si>
  <si>
    <t>Drift konstant ansteigend - Differenz je Kontrollzyklus</t>
  </si>
  <si>
    <t>LfUG, Poppitz, Stand 20.10.08</t>
  </si>
  <si>
    <r>
      <t>Im Tabellenblatt "</t>
    </r>
    <r>
      <rPr>
        <b/>
        <sz val="10"/>
        <color indexed="12"/>
        <rFont val="Arial"/>
        <family val="2"/>
      </rPr>
      <t>Drift Zfg. - Schadstoffe</t>
    </r>
    <r>
      <rPr>
        <sz val="10"/>
        <rFont val="Arial"/>
        <family val="2"/>
      </rPr>
      <t xml:space="preserve">" </t>
    </r>
    <r>
      <rPr>
        <sz val="10"/>
        <rFont val="Arial"/>
        <family val="0"/>
      </rPr>
      <t xml:space="preserve">ist der Zusammenhang zwischen dem Wert der Drift und der Anzahl der Kontrollzyklen, bis eine Prüfwertüberschreitung eintritt, sowie ausgewählte Schwell- und Prüfwerte dargestellt. Als Eingangsgröße wurde </t>
    </r>
    <r>
      <rPr>
        <b/>
        <sz val="10"/>
        <rFont val="Arial"/>
        <family val="2"/>
      </rPr>
      <t>s</t>
    </r>
    <r>
      <rPr>
        <b/>
        <vertAlign val="subscript"/>
        <sz val="10"/>
        <rFont val="Arial"/>
        <family val="2"/>
      </rPr>
      <t>AMS</t>
    </r>
    <r>
      <rPr>
        <b/>
        <sz val="10"/>
        <rFont val="Arial"/>
        <family val="2"/>
      </rPr>
      <t xml:space="preserve"> = 3 %</t>
    </r>
    <r>
      <rPr>
        <sz val="10"/>
        <rFont val="Arial"/>
        <family val="0"/>
      </rPr>
      <t xml:space="preserve"> MBE gewählt. 
Kurve (2) beschreibt den Spezialfall, dass die Drift über alle Kontrollzyklen absolut konstant bleibt. Die Kurven (1) und (3) beschreiben den Spezialfall, dass die Drift in jedem Kontrollzyklus um den gleichen Wert steigt (konstant ansteigt). Dabei zeigt Kurve (1) den konstanten Wert ∆dt der ansteigenden Drift je Kontrollzyklus, die Kurve (3) die sich daraus ergebende absolute Drift dt je Kontrollzyklus (ohne Dämpfung). Die Kurven (2) und (3) begrenzen den Bereich, in dem i. d. R. alle anderen realen Werte (Fälle) auftreten. (Auch eine logarithmische Steigerung liegt innerhalb der zwei Kurven).
In das Diagramm sind folgende Schwell- und Prüfwerte eingetragen:
dmax, NP + RP  = 3,04 % (Anforderung aus Eignungsprüfung nach DIN EN 15267-3 und BEPÜ) 
k</t>
    </r>
    <r>
      <rPr>
        <vertAlign val="subscript"/>
        <sz val="10"/>
        <rFont val="Arial"/>
        <family val="2"/>
      </rPr>
      <t>x</t>
    </r>
    <r>
      <rPr>
        <sz val="10"/>
        <rFont val="Arial"/>
        <family val="0"/>
      </rPr>
      <t xml:space="preserve">  = 1,5 % (Schwellwert nach DIN EN 14181 Anhang C)
h</t>
    </r>
    <r>
      <rPr>
        <vertAlign val="subscript"/>
        <sz val="10"/>
        <rFont val="Arial"/>
        <family val="2"/>
      </rPr>
      <t>x</t>
    </r>
    <r>
      <rPr>
        <sz val="10"/>
        <rFont val="Arial"/>
        <family val="0"/>
      </rPr>
      <t xml:space="preserve">  = 8,55 % (Prüfwert nach DIN EN 14181 Anhang C)
k</t>
    </r>
    <r>
      <rPr>
        <vertAlign val="subscript"/>
        <sz val="10"/>
        <rFont val="Arial"/>
        <family val="2"/>
      </rPr>
      <t>x</t>
    </r>
    <r>
      <rPr>
        <sz val="10"/>
        <rFont val="Arial"/>
        <family val="0"/>
      </rPr>
      <t>+h</t>
    </r>
    <r>
      <rPr>
        <vertAlign val="subscript"/>
        <sz val="10"/>
        <rFont val="Arial"/>
        <family val="2"/>
      </rPr>
      <t>x</t>
    </r>
    <r>
      <rPr>
        <sz val="10"/>
        <rFont val="Arial"/>
        <family val="0"/>
      </rPr>
      <t xml:space="preserve"> = d</t>
    </r>
    <r>
      <rPr>
        <vertAlign val="subscript"/>
        <sz val="10"/>
        <rFont val="Arial"/>
        <family val="2"/>
      </rPr>
      <t>x</t>
    </r>
    <r>
      <rPr>
        <sz val="10"/>
        <rFont val="Arial"/>
        <family val="0"/>
      </rPr>
      <t xml:space="preserve">  = 10,05 % (Summenwert (= sich ergebende Drift) nach DIN EN 14181 Anhang C)
dmax, automat. Driftkontrolle  = 6 % (vielfach von Herstellern an AMS mit automatischer Driftkontrolle eingestellter Alarmwert, ab dem eine Signalisierung 
(--&gt; Wartung erforderlich!) erfolgt)
dmax, automat. Driftkorrektur  = 2 % (z. T. von Herstellern an AMS mit automatischer Driftkorrektur eingestellter Alarmwert, ab dem eine Signalisierung 
(--&gt; Wartung erforderlich!) erfolgt)</t>
    </r>
  </si>
  <si>
    <r>
      <t>Im Tabellenblatt "</t>
    </r>
    <r>
      <rPr>
        <b/>
        <sz val="10"/>
        <color indexed="12"/>
        <rFont val="Arial"/>
        <family val="2"/>
      </rPr>
      <t>Drift Zfg. - O2</t>
    </r>
    <r>
      <rPr>
        <sz val="10"/>
        <rFont val="Arial"/>
        <family val="0"/>
      </rPr>
      <t>" ist der Zusammenhang für O</t>
    </r>
    <r>
      <rPr>
        <vertAlign val="subscript"/>
        <sz val="10"/>
        <rFont val="Arial"/>
        <family val="2"/>
      </rPr>
      <t>2</t>
    </r>
    <r>
      <rPr>
        <sz val="10"/>
        <rFont val="Arial"/>
        <family val="0"/>
      </rPr>
      <t xml:space="preserve"> dargestellt, für den mit dem Eingangsparameter s</t>
    </r>
    <r>
      <rPr>
        <vertAlign val="subscript"/>
        <sz val="10"/>
        <rFont val="Arial"/>
        <family val="2"/>
      </rPr>
      <t>AMS</t>
    </r>
    <r>
      <rPr>
        <sz val="10"/>
        <rFont val="Arial"/>
        <family val="0"/>
      </rPr>
      <t xml:space="preserve"> = 0,2 Vol-% = 0,8 % MBE gerechnet wurde.</t>
    </r>
  </si>
  <si>
    <t xml:space="preserve">Präzision - für reale Werte NP und RP </t>
  </si>
  <si>
    <t>Präzision - für reale Werte NP und RP</t>
  </si>
  <si>
    <t>Drift - für reale Werte NP und RP</t>
  </si>
  <si>
    <t xml:space="preserve">Drift - Zusammenfassung - Schadstoffe </t>
  </si>
  <si>
    <t>Drift - Zusammenfassung - O2</t>
  </si>
  <si>
    <r>
      <t>Drift - Zusammenfassung - Mittelwerte bei Variation von s</t>
    </r>
    <r>
      <rPr>
        <b/>
        <vertAlign val="subscript"/>
        <sz val="10"/>
        <rFont val="Arial"/>
        <family val="2"/>
      </rPr>
      <t xml:space="preserve">AMS </t>
    </r>
  </si>
  <si>
    <r>
      <t>SO</t>
    </r>
    <r>
      <rPr>
        <vertAlign val="subscript"/>
        <sz val="10"/>
        <rFont val="Arial"/>
        <family val="2"/>
      </rPr>
      <t>2</t>
    </r>
    <r>
      <rPr>
        <sz val="10"/>
        <rFont val="Arial"/>
        <family val="2"/>
      </rPr>
      <t xml:space="preserve"> , NO</t>
    </r>
    <r>
      <rPr>
        <vertAlign val="subscript"/>
        <sz val="10"/>
        <rFont val="Arial"/>
        <family val="2"/>
      </rPr>
      <t>X</t>
    </r>
    <r>
      <rPr>
        <sz val="10"/>
        <rFont val="Arial"/>
        <family val="2"/>
      </rPr>
      <t xml:space="preserve">, </t>
    </r>
    <r>
      <rPr>
        <i/>
        <sz val="10"/>
        <rFont val="Arial"/>
        <family val="2"/>
      </rPr>
      <t>N</t>
    </r>
    <r>
      <rPr>
        <i/>
        <vertAlign val="subscript"/>
        <sz val="10"/>
        <rFont val="Arial"/>
        <family val="2"/>
      </rPr>
      <t>2</t>
    </r>
    <r>
      <rPr>
        <i/>
        <sz val="10"/>
        <rFont val="Arial"/>
        <family val="2"/>
      </rPr>
      <t>O</t>
    </r>
  </si>
  <si>
    <r>
      <t xml:space="preserve">Hg, HCl, HF, </t>
    </r>
    <r>
      <rPr>
        <i/>
        <sz val="10"/>
        <rFont val="Arial"/>
        <family val="2"/>
      </rPr>
      <t>NH</t>
    </r>
    <r>
      <rPr>
        <i/>
        <vertAlign val="subscript"/>
        <sz val="10"/>
        <rFont val="Arial"/>
        <family val="2"/>
      </rPr>
      <t>3</t>
    </r>
  </si>
  <si>
    <r>
      <t>d</t>
    </r>
    <r>
      <rPr>
        <b/>
        <vertAlign val="subscript"/>
        <sz val="10"/>
        <rFont val="Arial"/>
        <family val="2"/>
      </rPr>
      <t>t</t>
    </r>
    <r>
      <rPr>
        <b/>
        <sz val="10"/>
        <rFont val="Arial"/>
        <family val="2"/>
      </rPr>
      <t xml:space="preserve"> ≤ 2* s</t>
    </r>
    <r>
      <rPr>
        <b/>
        <vertAlign val="subscript"/>
        <sz val="10"/>
        <rFont val="Arial"/>
        <family val="2"/>
      </rPr>
      <t>AMS,spez</t>
    </r>
  </si>
  <si>
    <t>4) Kalibrierung/ Validierung (QAL2)</t>
  </si>
  <si>
    <r>
      <t>7.4 Dokumentation der Regelkarten</t>
    </r>
    <r>
      <rPr>
        <sz val="11"/>
        <rFont val="Arial"/>
        <family val="2"/>
      </rPr>
      <t xml:space="preserve">
Die Berechnungen mit den Regelkarten müssen nach den Anforderungen dieser Norm erfolgen und vollständig dokumentiert werden.
</t>
    </r>
    <r>
      <rPr>
        <sz val="9"/>
        <rFont val="Arial"/>
        <family val="2"/>
      </rPr>
      <t xml:space="preserve">ANMERKUNG   Die </t>
    </r>
    <r>
      <rPr>
        <sz val="9"/>
        <color indexed="10"/>
        <rFont val="Arial"/>
        <family val="2"/>
      </rPr>
      <t>Verwendung einer Tabellenkalkulation</t>
    </r>
    <r>
      <rPr>
        <sz val="9"/>
        <rFont val="Arial"/>
        <family val="2"/>
      </rPr>
      <t xml:space="preserve"> ist sehr nützlich für die obigen Berechnungsverfahren. Ein Tabellenblatt nach Anhang H kann für diese Berechnungen sehr hilfreich sein. Gleichzeitig kann das Tabellenblatt für eine </t>
    </r>
    <r>
      <rPr>
        <sz val="9"/>
        <color indexed="10"/>
        <rFont val="Arial"/>
        <family val="2"/>
      </rPr>
      <t>rückführbare Dokumentation</t>
    </r>
    <r>
      <rPr>
        <sz val="9"/>
        <rFont val="Arial"/>
        <family val="2"/>
      </rPr>
      <t xml:space="preserve"> der Qualität der AMS verwendet werden (siehe 9)</t>
    </r>
  </si>
  <si>
    <r>
      <t xml:space="preserve">7.3 Berechnung der Standardabweichung
</t>
    </r>
    <r>
      <rPr>
        <sz val="11"/>
        <rFont val="Arial"/>
        <family val="2"/>
      </rPr>
      <t xml:space="preserve">Die </t>
    </r>
    <r>
      <rPr>
        <sz val="11"/>
        <color indexed="10"/>
        <rFont val="Arial"/>
        <family val="2"/>
      </rPr>
      <t>Standardabweichung sAMS</t>
    </r>
    <r>
      <rPr>
        <sz val="11"/>
        <rFont val="Arial"/>
        <family val="2"/>
      </rPr>
      <t xml:space="preserve"> muss aus den Daten abgeleitet werden, die in QAL1 gewonnen wurden. Bei der Berechnung von sAMS  müssen aber die spezifischen Anlagenbedingungen berücksichtigt werden und nicht die Prüfbedingungen in QAL1, beispielsweise bei der Berechnung des Temperatureinflusses utemp.
</t>
    </r>
    <r>
      <rPr>
        <sz val="9"/>
        <rFont val="Arial"/>
        <family val="2"/>
      </rPr>
      <t>ANMERKUNG Die Größe sAMS wird als Standardabweichung angegeben; daher werden auch die oben angegebenen Unsicherheiten als Standardabweichungen angegeben. Falls beispielsweise die Messunsicherheiten für eine Sicherheit von 95 % angegeben sind, so werden die Werte zur korrekten Berechnung von sAMS durch den Erweiterungsfaktor (ks = 2) geteilt.</t>
    </r>
    <r>
      <rPr>
        <sz val="11"/>
        <rFont val="Arial"/>
        <family val="2"/>
      </rPr>
      <t xml:space="preserve">
Zeitabhängigkeiten der oben angegebenen Unsicherheiten müssen berücksichtigt werden. Falls beispielsweise der durch Instabilität hervorgerufene Unsicherheitsbeitrag als obere und untere Grenze angegeben ist, z. B. als Prozentwert P über q Tage, dann entspricht q der Zeit zwischen zwei Ablesungen für die Regelkarten.
Beispiele für die Berechnung der Standardabweichung der AMS am Null- und Referenzpunkt werden in </t>
    </r>
    <r>
      <rPr>
        <sz val="11"/>
        <color indexed="10"/>
        <rFont val="Arial"/>
        <family val="2"/>
      </rPr>
      <t>Anhang  F</t>
    </r>
    <r>
      <rPr>
        <sz val="11"/>
        <rFont val="Arial"/>
        <family val="2"/>
      </rPr>
      <t xml:space="preserve"> behandelt.</t>
    </r>
  </si>
  <si>
    <r>
      <t>Kommentar zu den zwei unterschiedlichen Verfahren zur Überprüfung von Drift und Präzision und zur Verwendung von s</t>
    </r>
    <r>
      <rPr>
        <b/>
        <vertAlign val="subscript"/>
        <sz val="11"/>
        <rFont val="Arial"/>
        <family val="2"/>
      </rPr>
      <t>AMS</t>
    </r>
  </si>
  <si>
    <t>Mittelwert</t>
  </si>
  <si>
    <t>relativ</t>
  </si>
  <si>
    <r>
      <t xml:space="preserve">QAL3; CUSUM-Regelkarte, </t>
    </r>
    <r>
      <rPr>
        <b/>
        <u val="single"/>
        <sz val="11"/>
        <color indexed="12"/>
        <rFont val="Arial"/>
        <family val="2"/>
      </rPr>
      <t>Präzision</t>
    </r>
    <r>
      <rPr>
        <b/>
        <sz val="11"/>
        <rFont val="Arial"/>
        <family val="2"/>
      </rPr>
      <t xml:space="preserve">; für reale Werte NP und RP </t>
    </r>
  </si>
  <si>
    <r>
      <t xml:space="preserve">QAL3; CUSUM-Regelkarte, </t>
    </r>
    <r>
      <rPr>
        <b/>
        <u val="single"/>
        <sz val="11"/>
        <color indexed="12"/>
        <rFont val="Arial"/>
        <family val="2"/>
      </rPr>
      <t>Drift</t>
    </r>
    <r>
      <rPr>
        <b/>
        <sz val="11"/>
        <rFont val="Arial"/>
        <family val="2"/>
      </rPr>
      <t xml:space="preserve">; für reale Werte NP und RP </t>
    </r>
  </si>
  <si>
    <t>Kontrollzyklus</t>
  </si>
  <si>
    <t>Kontrollzyklen</t>
  </si>
  <si>
    <t>QAL 3; CUSUM; Drift - Zusammenfassung</t>
  </si>
  <si>
    <r>
      <t>s</t>
    </r>
    <r>
      <rPr>
        <b/>
        <vertAlign val="subscript"/>
        <sz val="9"/>
        <rFont val="Arial"/>
        <family val="2"/>
      </rPr>
      <t>AMS</t>
    </r>
  </si>
  <si>
    <t>LfULG, Poppitz, Stand 20.10.08</t>
  </si>
  <si>
    <r>
      <t>Bei diesem Algorithmus werden erst Driftschwankungen von über 5,77 % (Schwellwert) registriert, d. h. es erfolgt eine Dämpfung bei jeder Prüfung. Bei niedrigen Driftschwankungen erfolgt eine Glättung des Summenwertes. 
Erst mehrere direkt aufeinander folgende deutlich erhöhte Driftschwankungen führen zu einer Überschreitung des Prüfwertes. Das dürfte in der Praxis kaum vorkommen. 
Bezüglich der Präzision dürfte die CUSUM-Karte (bei s</t>
    </r>
    <r>
      <rPr>
        <vertAlign val="subscript"/>
        <sz val="10"/>
        <rFont val="Arial"/>
        <family val="2"/>
      </rPr>
      <t>AMS</t>
    </r>
    <r>
      <rPr>
        <sz val="10"/>
        <rFont val="Arial"/>
        <family val="0"/>
      </rPr>
      <t xml:space="preserve"> = 3 % MBE) eher kaum Alarm geben.
</t>
    </r>
  </si>
  <si>
    <t>Diagramm</t>
  </si>
  <si>
    <t>Wertetabelle</t>
  </si>
  <si>
    <t>Darstellung</t>
  </si>
  <si>
    <t>QAL 3; CUSUM; Drift - Zusammenfassung; Werte</t>
  </si>
  <si>
    <t>Zusammenhang zwischen Drift und Anzahl der Kontrollzyklen bis Prüfwertüberschreitung</t>
  </si>
  <si>
    <r>
      <t>Variation von s</t>
    </r>
    <r>
      <rPr>
        <b/>
        <vertAlign val="subscript"/>
        <sz val="11"/>
        <rFont val="Arial"/>
        <family val="2"/>
      </rPr>
      <t>AMS</t>
    </r>
  </si>
  <si>
    <t>mittlere, resultierende absolute Drift</t>
  </si>
  <si>
    <t>¥</t>
  </si>
  <si>
    <t>Deckblatt</t>
  </si>
  <si>
    <t xml:space="preserve">Drift - Zusammenfassung </t>
  </si>
  <si>
    <t>≤ 4,0 %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</si>
</sst>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
    <numFmt numFmtId="167" formatCode="0.000000"/>
    <numFmt numFmtId="168" formatCode="0.00000"/>
    <numFmt numFmtId="169" formatCode="0.0000"/>
    <numFmt numFmtId="170" formatCode="0.0%"/>
    <numFmt numFmtId="171" formatCode="&quot;Ja&quot;;&quot;Ja&quot;;&quot;Nein&quot;"/>
    <numFmt numFmtId="172" formatCode="&quot;Wahr&quot;;&quot;Wahr&quot;;&quot;Falsch&quot;"/>
    <numFmt numFmtId="173" formatCode="&quot;Ein&quot;;&quot;Ein&quot;;&quot;Aus&quot;"/>
    <numFmt numFmtId="174" formatCode="[$€-2]\ #,##0.00_);[Red]\([$€-2]\ #,##0.00\)"/>
  </numFmts>
  <fonts count="122">
    <font>
      <sz val="10"/>
      <name val="Arial"/>
      <family val="0"/>
    </font>
    <font>
      <sz val="8"/>
      <name val="Arial"/>
      <family val="0"/>
    </font>
    <font>
      <sz val="9"/>
      <name val="Arial"/>
      <family val="0"/>
    </font>
    <font>
      <b/>
      <sz val="9"/>
      <name val="Arial"/>
      <family val="2"/>
    </font>
    <font>
      <sz val="9"/>
      <color indexed="10"/>
      <name val="Arial"/>
      <family val="0"/>
    </font>
    <font>
      <sz val="9"/>
      <color indexed="62"/>
      <name val="Arial"/>
      <family val="0"/>
    </font>
    <font>
      <sz val="11"/>
      <name val="Arial"/>
      <family val="2"/>
    </font>
    <font>
      <b/>
      <sz val="10"/>
      <name val="Arial"/>
      <family val="2"/>
    </font>
    <font>
      <b/>
      <vertAlign val="subscript"/>
      <sz val="10"/>
      <name val="Arial"/>
      <family val="2"/>
    </font>
    <font>
      <b/>
      <vertAlign val="subscript"/>
      <sz val="9"/>
      <name val="Arial"/>
      <family val="2"/>
    </font>
    <font>
      <b/>
      <sz val="11"/>
      <name val="Arial"/>
      <family val="2"/>
    </font>
    <font>
      <b/>
      <sz val="9"/>
      <color indexed="10"/>
      <name val="Arial"/>
      <family val="2"/>
    </font>
    <font>
      <sz val="11.25"/>
      <name val="Arial"/>
      <family val="2"/>
    </font>
    <font>
      <i/>
      <sz val="9"/>
      <name val="Arial"/>
      <family val="2"/>
    </font>
    <font>
      <b/>
      <vertAlign val="subscript"/>
      <sz val="11"/>
      <name val="Arial"/>
      <family val="2"/>
    </font>
    <font>
      <b/>
      <sz val="12"/>
      <name val="Arial"/>
      <family val="2"/>
    </font>
    <font>
      <sz val="12"/>
      <name val="Arial"/>
      <family val="2"/>
    </font>
    <font>
      <sz val="10.5"/>
      <name val="Arial"/>
      <family val="2"/>
    </font>
    <font>
      <b/>
      <sz val="12"/>
      <color indexed="12"/>
      <name val="Arial"/>
      <family val="2"/>
    </font>
    <font>
      <vertAlign val="subscript"/>
      <sz val="11"/>
      <name val="Arial"/>
      <family val="2"/>
    </font>
    <font>
      <u val="single"/>
      <sz val="10"/>
      <color indexed="12"/>
      <name val="Arial"/>
      <family val="0"/>
    </font>
    <font>
      <u val="single"/>
      <sz val="10"/>
      <color indexed="36"/>
      <name val="Arial"/>
      <family val="0"/>
    </font>
    <font>
      <b/>
      <u val="single"/>
      <sz val="11"/>
      <name val="Arial"/>
      <family val="2"/>
    </font>
    <font>
      <u val="single"/>
      <sz val="10"/>
      <name val="Arial"/>
      <family val="2"/>
    </font>
    <font>
      <b/>
      <sz val="7.5"/>
      <name val="Arial"/>
      <family val="2"/>
    </font>
    <font>
      <b/>
      <sz val="11"/>
      <color indexed="10"/>
      <name val="Symbol"/>
      <family val="1"/>
    </font>
    <font>
      <b/>
      <sz val="14"/>
      <color indexed="10"/>
      <name val="Symbol"/>
      <family val="1"/>
    </font>
    <font>
      <sz val="10"/>
      <name val="Arial Narrow"/>
      <family val="2"/>
    </font>
    <font>
      <vertAlign val="subscript"/>
      <sz val="10"/>
      <name val="Arial Narrow"/>
      <family val="2"/>
    </font>
    <font>
      <b/>
      <sz val="10"/>
      <name val="Arial Narrow"/>
      <family val="2"/>
    </font>
    <font>
      <i/>
      <sz val="10"/>
      <name val="Arial Narrow"/>
      <family val="2"/>
    </font>
    <font>
      <i/>
      <vertAlign val="subscript"/>
      <sz val="10"/>
      <name val="Arial Narrow"/>
      <family val="2"/>
    </font>
    <font>
      <sz val="11"/>
      <name val="Arial Narrow"/>
      <family val="2"/>
    </font>
    <font>
      <b/>
      <sz val="10.5"/>
      <name val="Arial"/>
      <family val="2"/>
    </font>
    <font>
      <b/>
      <vertAlign val="superscript"/>
      <sz val="9"/>
      <name val="Arial"/>
      <family val="2"/>
    </font>
    <font>
      <b/>
      <sz val="9"/>
      <color indexed="62"/>
      <name val="Arial"/>
      <family val="2"/>
    </font>
    <font>
      <b/>
      <sz val="10"/>
      <color indexed="10"/>
      <name val="Arial"/>
      <family val="2"/>
    </font>
    <font>
      <b/>
      <vertAlign val="subscript"/>
      <sz val="10"/>
      <name val="Arial Narrow"/>
      <family val="2"/>
    </font>
    <font>
      <b/>
      <vertAlign val="subscript"/>
      <sz val="10"/>
      <color indexed="10"/>
      <name val="Arial"/>
      <family val="2"/>
    </font>
    <font>
      <sz val="9"/>
      <color indexed="12"/>
      <name val="Arial"/>
      <family val="0"/>
    </font>
    <font>
      <sz val="9"/>
      <color indexed="12"/>
      <name val="Arial Narrow"/>
      <family val="2"/>
    </font>
    <font>
      <vertAlign val="subscript"/>
      <sz val="9"/>
      <name val="Arial"/>
      <family val="2"/>
    </font>
    <font>
      <i/>
      <sz val="9"/>
      <color indexed="12"/>
      <name val="Arial"/>
      <family val="2"/>
    </font>
    <font>
      <b/>
      <sz val="8"/>
      <name val="Arial"/>
      <family val="2"/>
    </font>
    <font>
      <sz val="10"/>
      <name val="Symbol"/>
      <family val="1"/>
    </font>
    <font>
      <sz val="9"/>
      <name val="Symbol"/>
      <family val="1"/>
    </font>
    <font>
      <sz val="10"/>
      <color indexed="12"/>
      <name val="Arial"/>
      <family val="0"/>
    </font>
    <font>
      <vertAlign val="subscript"/>
      <sz val="9"/>
      <color indexed="12"/>
      <name val="Arial"/>
      <family val="0"/>
    </font>
    <font>
      <b/>
      <vertAlign val="subscript"/>
      <sz val="9"/>
      <color indexed="10"/>
      <name val="Arial"/>
      <family val="2"/>
    </font>
    <font>
      <b/>
      <sz val="9"/>
      <name val="Symbol"/>
      <family val="1"/>
    </font>
    <font>
      <sz val="14"/>
      <name val="Arial"/>
      <family val="2"/>
    </font>
    <font>
      <u val="single"/>
      <sz val="11"/>
      <name val="Arial"/>
      <family val="2"/>
    </font>
    <font>
      <b/>
      <i/>
      <sz val="12"/>
      <color indexed="10"/>
      <name val="Arial Black"/>
      <family val="2"/>
    </font>
    <font>
      <sz val="9.25"/>
      <name val="Arial"/>
      <family val="2"/>
    </font>
    <font>
      <sz val="11.5"/>
      <name val="Arial"/>
      <family val="0"/>
    </font>
    <font>
      <sz val="8.25"/>
      <name val="Arial"/>
      <family val="2"/>
    </font>
    <font>
      <vertAlign val="subscript"/>
      <sz val="10"/>
      <color indexed="12"/>
      <name val="Arial"/>
      <family val="2"/>
    </font>
    <font>
      <b/>
      <vertAlign val="superscript"/>
      <sz val="10"/>
      <name val="Arial"/>
      <family val="2"/>
    </font>
    <font>
      <i/>
      <u val="single"/>
      <sz val="12"/>
      <name val="Arial"/>
      <family val="2"/>
    </font>
    <font>
      <sz val="10"/>
      <color indexed="10"/>
      <name val="Arial"/>
      <family val="2"/>
    </font>
    <font>
      <b/>
      <sz val="12"/>
      <color indexed="8"/>
      <name val="Arial"/>
      <family val="2"/>
    </font>
    <font>
      <b/>
      <sz val="9.75"/>
      <name val="Arial"/>
      <family val="2"/>
    </font>
    <font>
      <i/>
      <sz val="11"/>
      <name val="Arial"/>
      <family val="2"/>
    </font>
    <font>
      <i/>
      <u val="single"/>
      <sz val="11"/>
      <name val="Arial"/>
      <family val="2"/>
    </font>
    <font>
      <sz val="4"/>
      <name val="Arial"/>
      <family val="2"/>
    </font>
    <font>
      <b/>
      <sz val="12"/>
      <color indexed="10"/>
      <name val="Arial"/>
      <family val="2"/>
    </font>
    <font>
      <b/>
      <vertAlign val="subscript"/>
      <sz val="12"/>
      <color indexed="10"/>
      <name val="Arial"/>
      <family val="2"/>
    </font>
    <font>
      <sz val="12"/>
      <color indexed="10"/>
      <name val="Arial"/>
      <family val="2"/>
    </font>
    <font>
      <b/>
      <vertAlign val="subscript"/>
      <sz val="12"/>
      <color indexed="12"/>
      <name val="Arial"/>
      <family val="2"/>
    </font>
    <font>
      <sz val="12"/>
      <color indexed="12"/>
      <name val="Arial"/>
      <family val="2"/>
    </font>
    <font>
      <b/>
      <sz val="11"/>
      <color indexed="17"/>
      <name val="Arial"/>
      <family val="2"/>
    </font>
    <font>
      <b/>
      <sz val="11"/>
      <color indexed="60"/>
      <name val="Arial"/>
      <family val="2"/>
    </font>
    <font>
      <b/>
      <sz val="14"/>
      <name val="Arial Narrow"/>
      <family val="2"/>
    </font>
    <font>
      <b/>
      <sz val="14"/>
      <name val="Arial"/>
      <family val="2"/>
    </font>
    <font>
      <sz val="19.25"/>
      <name val="Arial"/>
      <family val="0"/>
    </font>
    <font>
      <b/>
      <sz val="10.75"/>
      <name val="Arial"/>
      <family val="2"/>
    </font>
    <font>
      <b/>
      <vertAlign val="subscript"/>
      <sz val="10.75"/>
      <name val="Arial"/>
      <family val="2"/>
    </font>
    <font>
      <b/>
      <sz val="11"/>
      <color indexed="16"/>
      <name val="Arial"/>
      <family val="2"/>
    </font>
    <font>
      <b/>
      <sz val="11"/>
      <color indexed="16"/>
      <name val="Arial Narrow"/>
      <family val="2"/>
    </font>
    <font>
      <b/>
      <sz val="11"/>
      <color indexed="60"/>
      <name val="Arial Narrow"/>
      <family val="2"/>
    </font>
    <font>
      <sz val="14"/>
      <color indexed="12"/>
      <name val="Arial"/>
      <family val="2"/>
    </font>
    <font>
      <b/>
      <sz val="12"/>
      <color indexed="14"/>
      <name val="Arial Narrow"/>
      <family val="2"/>
    </font>
    <font>
      <b/>
      <sz val="12"/>
      <color indexed="17"/>
      <name val="Arial Narrow"/>
      <family val="2"/>
    </font>
    <font>
      <b/>
      <sz val="12"/>
      <name val="Arial Narrow"/>
      <family val="2"/>
    </font>
    <font>
      <sz val="11"/>
      <color indexed="12"/>
      <name val="Arial"/>
      <family val="2"/>
    </font>
    <font>
      <sz val="11"/>
      <color indexed="10"/>
      <name val="Arial"/>
      <family val="2"/>
    </font>
    <font>
      <b/>
      <vertAlign val="subscript"/>
      <sz val="11"/>
      <color indexed="60"/>
      <name val="Arial Narrow"/>
      <family val="2"/>
    </font>
    <font>
      <sz val="8"/>
      <color indexed="12"/>
      <name val="Arial"/>
      <family val="2"/>
    </font>
    <font>
      <b/>
      <sz val="12"/>
      <color indexed="52"/>
      <name val="Arial"/>
      <family val="2"/>
    </font>
    <font>
      <b/>
      <i/>
      <sz val="16"/>
      <color indexed="10"/>
      <name val="Arial"/>
      <family val="2"/>
    </font>
    <font>
      <b/>
      <sz val="12"/>
      <color indexed="17"/>
      <name val="Arial"/>
      <family val="2"/>
    </font>
    <font>
      <i/>
      <sz val="10"/>
      <name val="Arial"/>
      <family val="2"/>
    </font>
    <font>
      <i/>
      <vertAlign val="subscript"/>
      <sz val="10"/>
      <name val="Arial"/>
      <family val="2"/>
    </font>
    <font>
      <b/>
      <i/>
      <vertAlign val="subscript"/>
      <sz val="11"/>
      <color indexed="10"/>
      <name val="Arial"/>
      <family val="2"/>
    </font>
    <font>
      <b/>
      <i/>
      <sz val="10"/>
      <color indexed="10"/>
      <name val="Arial"/>
      <family val="2"/>
    </font>
    <font>
      <b/>
      <sz val="10"/>
      <color indexed="12"/>
      <name val="Arial"/>
      <family val="2"/>
    </font>
    <font>
      <u val="single"/>
      <sz val="10"/>
      <color indexed="8"/>
      <name val="Arial"/>
      <family val="2"/>
    </font>
    <font>
      <sz val="10"/>
      <color indexed="8"/>
      <name val="Arial"/>
      <family val="2"/>
    </font>
    <font>
      <b/>
      <sz val="11"/>
      <color indexed="8"/>
      <name val="Arial"/>
      <family val="2"/>
    </font>
    <font>
      <u val="single"/>
      <sz val="11"/>
      <color indexed="10"/>
      <name val="Arial"/>
      <family val="2"/>
    </font>
    <font>
      <b/>
      <u val="single"/>
      <sz val="10"/>
      <name val="Arial"/>
      <family val="2"/>
    </font>
    <font>
      <b/>
      <sz val="10"/>
      <color indexed="8"/>
      <name val="Arial"/>
      <family val="2"/>
    </font>
    <font>
      <b/>
      <vertAlign val="subscript"/>
      <sz val="11"/>
      <color indexed="16"/>
      <name val="Arial Narrow"/>
      <family val="2"/>
    </font>
    <font>
      <b/>
      <vertAlign val="subscript"/>
      <sz val="14"/>
      <name val="Arial"/>
      <family val="2"/>
    </font>
    <font>
      <vertAlign val="subscript"/>
      <sz val="10"/>
      <name val="Arial"/>
      <family val="2"/>
    </font>
    <font>
      <u val="single"/>
      <vertAlign val="subscript"/>
      <sz val="10"/>
      <name val="Arial"/>
      <family val="2"/>
    </font>
    <font>
      <i/>
      <sz val="10"/>
      <color indexed="8"/>
      <name val="Arial"/>
      <family val="2"/>
    </font>
    <font>
      <b/>
      <i/>
      <sz val="11"/>
      <name val="Arial"/>
      <family val="2"/>
    </font>
    <font>
      <b/>
      <sz val="9"/>
      <color indexed="12"/>
      <name val="Arial"/>
      <family val="2"/>
    </font>
    <font>
      <sz val="8"/>
      <name val="Arial Narrow"/>
      <family val="2"/>
    </font>
    <font>
      <b/>
      <sz val="8.25"/>
      <name val="Arial"/>
      <family val="2"/>
    </font>
    <font>
      <b/>
      <vertAlign val="subscript"/>
      <sz val="8.25"/>
      <name val="Arial"/>
      <family val="2"/>
    </font>
    <font>
      <b/>
      <sz val="9.25"/>
      <name val="Arial"/>
      <family val="2"/>
    </font>
    <font>
      <sz val="9.75"/>
      <name val="Arial"/>
      <family val="0"/>
    </font>
    <font>
      <sz val="5"/>
      <name val="Arial"/>
      <family val="2"/>
    </font>
    <font>
      <b/>
      <u val="single"/>
      <sz val="11"/>
      <color indexed="12"/>
      <name val="Arial"/>
      <family val="2"/>
    </font>
    <font>
      <b/>
      <vertAlign val="subscript"/>
      <sz val="12"/>
      <name val="Arial"/>
      <family val="2"/>
    </font>
    <font>
      <b/>
      <vertAlign val="subscript"/>
      <sz val="14"/>
      <name val="Arial Narrow"/>
      <family val="2"/>
    </font>
    <font>
      <b/>
      <sz val="14"/>
      <color indexed="12"/>
      <name val="Arial Narrow"/>
      <family val="2"/>
    </font>
    <font>
      <b/>
      <vertAlign val="subscript"/>
      <sz val="14"/>
      <color indexed="12"/>
      <name val="Arial Narrow"/>
      <family val="2"/>
    </font>
    <font>
      <sz val="11"/>
      <name val="Symbol"/>
      <family val="1"/>
    </font>
    <font>
      <b/>
      <vertAlign val="subscript"/>
      <sz val="10"/>
      <color indexed="12"/>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57"/>
        <bgColor indexed="64"/>
      </patternFill>
    </fill>
    <fill>
      <patternFill patternType="solid">
        <fgColor indexed="52"/>
        <bgColor indexed="64"/>
      </patternFill>
    </fill>
  </fills>
  <borders count="31">
    <border>
      <left/>
      <right/>
      <top/>
      <bottom/>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thin"/>
      <bottom>
        <color indexed="63"/>
      </bottom>
    </border>
    <border>
      <left>
        <color indexed="63"/>
      </left>
      <right style="thin"/>
      <top style="hair"/>
      <bottom>
        <color indexed="63"/>
      </bottom>
    </border>
    <border>
      <left>
        <color indexed="63"/>
      </left>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2" fontId="2" fillId="0" borderId="0" xfId="0" applyNumberFormat="1" applyFont="1" applyAlignment="1">
      <alignment/>
    </xf>
    <xf numFmtId="0" fontId="10" fillId="0" borderId="0" xfId="0" applyFont="1" applyAlignment="1">
      <alignment/>
    </xf>
    <xf numFmtId="0" fontId="6" fillId="0" borderId="0" xfId="0" applyFont="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11" fillId="0" borderId="0" xfId="0" applyNumberFormat="1" applyFont="1" applyAlignment="1">
      <alignment/>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164" fontId="5" fillId="0" borderId="0" xfId="0" applyNumberFormat="1" applyFont="1" applyAlignment="1">
      <alignment/>
    </xf>
    <xf numFmtId="0" fontId="2" fillId="0" borderId="0" xfId="0" applyFont="1" applyAlignment="1">
      <alignment horizontal="center"/>
    </xf>
    <xf numFmtId="0" fontId="6" fillId="0" borderId="0" xfId="0" applyFont="1" applyAlignment="1">
      <alignment horizontal="right"/>
    </xf>
    <xf numFmtId="0" fontId="11" fillId="2" borderId="0" xfId="0" applyFont="1" applyFill="1" applyAlignment="1">
      <alignment/>
    </xf>
    <xf numFmtId="164" fontId="4" fillId="0" borderId="0" xfId="0" applyNumberFormat="1" applyFont="1" applyAlignment="1">
      <alignment/>
    </xf>
    <xf numFmtId="0" fontId="3" fillId="0" borderId="0" xfId="0" applyFont="1" applyAlignment="1">
      <alignment horizontal="left"/>
    </xf>
    <xf numFmtId="0" fontId="3" fillId="3" borderId="0" xfId="0" applyFont="1" applyFill="1" applyAlignment="1">
      <alignment/>
    </xf>
    <xf numFmtId="0" fontId="3" fillId="3" borderId="0" xfId="0" applyFont="1" applyFill="1" applyBorder="1" applyAlignment="1">
      <alignment/>
    </xf>
    <xf numFmtId="2" fontId="3" fillId="3" borderId="0" xfId="0" applyNumberFormat="1" applyFont="1" applyFill="1" applyAlignment="1">
      <alignment/>
    </xf>
    <xf numFmtId="2" fontId="6" fillId="0" borderId="0" xfId="0" applyNumberFormat="1" applyFont="1" applyAlignment="1">
      <alignment horizontal="right"/>
    </xf>
    <xf numFmtId="0" fontId="0" fillId="0" borderId="0" xfId="0" applyFont="1" applyAlignment="1">
      <alignment horizontal="left" vertical="top"/>
    </xf>
    <xf numFmtId="49" fontId="3" fillId="0" borderId="0" xfId="0" applyNumberFormat="1" applyFont="1" applyAlignment="1">
      <alignment horizontal="right"/>
    </xf>
    <xf numFmtId="2" fontId="7" fillId="0" borderId="0" xfId="0" applyNumberFormat="1" applyFont="1" applyAlignment="1">
      <alignment/>
    </xf>
    <xf numFmtId="0" fontId="33" fillId="0" borderId="0" xfId="0" applyFont="1" applyAlignment="1">
      <alignment horizontal="left" vertical="top" wrapText="1"/>
    </xf>
    <xf numFmtId="0" fontId="36" fillId="0" borderId="0" xfId="0" applyFont="1" applyAlignment="1">
      <alignment horizontal="center"/>
    </xf>
    <xf numFmtId="0" fontId="36" fillId="0" borderId="0" xfId="0" applyNumberFormat="1" applyFont="1" applyAlignment="1">
      <alignment horizontal="center"/>
    </xf>
    <xf numFmtId="0" fontId="7" fillId="0" borderId="0" xfId="0" applyFont="1" applyAlignment="1">
      <alignment horizontal="center"/>
    </xf>
    <xf numFmtId="0" fontId="3" fillId="2" borderId="0" xfId="0" applyFont="1" applyFill="1" applyAlignment="1">
      <alignment/>
    </xf>
    <xf numFmtId="2" fontId="3" fillId="0" borderId="0" xfId="0" applyNumberFormat="1" applyFont="1" applyAlignment="1">
      <alignment horizontal="right"/>
    </xf>
    <xf numFmtId="164" fontId="2" fillId="0" borderId="0" xfId="0" applyNumberFormat="1" applyFont="1" applyFill="1" applyAlignment="1">
      <alignment/>
    </xf>
    <xf numFmtId="0" fontId="11" fillId="0" borderId="0" xfId="0" applyFont="1" applyFill="1" applyAlignment="1">
      <alignment/>
    </xf>
    <xf numFmtId="0" fontId="0" fillId="0" borderId="0" xfId="0" applyFont="1" applyFill="1" applyAlignment="1">
      <alignment horizontal="lef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13"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5" fillId="0" borderId="0" xfId="0" applyFont="1" applyFill="1" applyAlignment="1">
      <alignment/>
    </xf>
    <xf numFmtId="1" fontId="2" fillId="0" borderId="0" xfId="0" applyNumberFormat="1" applyFont="1" applyFill="1" applyAlignment="1">
      <alignment/>
    </xf>
    <xf numFmtId="2" fontId="13" fillId="0" borderId="0" xfId="0" applyNumberFormat="1" applyFont="1" applyFill="1" applyAlignment="1">
      <alignment/>
    </xf>
    <xf numFmtId="2" fontId="2" fillId="0" borderId="0" xfId="0" applyNumberFormat="1" applyFont="1" applyFill="1" applyAlignment="1">
      <alignment/>
    </xf>
    <xf numFmtId="0" fontId="2" fillId="0" borderId="0" xfId="0" applyFont="1" applyFill="1" applyAlignment="1">
      <alignment/>
    </xf>
    <xf numFmtId="1" fontId="3" fillId="0" borderId="0" xfId="0" applyNumberFormat="1" applyFont="1" applyAlignment="1">
      <alignment/>
    </xf>
    <xf numFmtId="164" fontId="3" fillId="0" borderId="0" xfId="0" applyNumberFormat="1" applyFont="1" applyAlignment="1">
      <alignment/>
    </xf>
    <xf numFmtId="1" fontId="3" fillId="0" borderId="0" xfId="0" applyNumberFormat="1" applyFont="1" applyAlignment="1">
      <alignment horizontal="right"/>
    </xf>
    <xf numFmtId="1" fontId="3" fillId="0" borderId="0" xfId="0" applyNumberFormat="1" applyFont="1" applyFill="1" applyAlignment="1">
      <alignment horizontal="right"/>
    </xf>
    <xf numFmtId="1" fontId="3" fillId="0" borderId="0" xfId="0" applyNumberFormat="1" applyFont="1" applyFill="1" applyAlignment="1">
      <alignment/>
    </xf>
    <xf numFmtId="164" fontId="39" fillId="0" borderId="0" xfId="0" applyNumberFormat="1" applyFont="1" applyAlignment="1">
      <alignment/>
    </xf>
    <xf numFmtId="0" fontId="39" fillId="0" borderId="0" xfId="0" applyFont="1" applyAlignment="1">
      <alignment horizontal="center"/>
    </xf>
    <xf numFmtId="0" fontId="39" fillId="0" borderId="0" xfId="0" applyFont="1" applyFill="1" applyAlignment="1">
      <alignment/>
    </xf>
    <xf numFmtId="2" fontId="39" fillId="0" borderId="0" xfId="0" applyNumberFormat="1" applyFont="1" applyAlignment="1">
      <alignment/>
    </xf>
    <xf numFmtId="1" fontId="39" fillId="0" borderId="0" xfId="0" applyNumberFormat="1" applyFont="1" applyAlignment="1">
      <alignment/>
    </xf>
    <xf numFmtId="0" fontId="11" fillId="0" borderId="0" xfId="0" applyFont="1" applyAlignment="1">
      <alignment horizontal="center"/>
    </xf>
    <xf numFmtId="0" fontId="6" fillId="0" borderId="0" xfId="0" applyFont="1" applyAlignment="1">
      <alignment horizontal="left" vertical="top"/>
    </xf>
    <xf numFmtId="0" fontId="7" fillId="0" borderId="0" xfId="0" applyFont="1" applyFill="1" applyAlignment="1">
      <alignment horizontal="center"/>
    </xf>
    <xf numFmtId="1" fontId="36" fillId="0" borderId="0" xfId="0" applyNumberFormat="1" applyFont="1" applyAlignment="1">
      <alignment horizontal="center"/>
    </xf>
    <xf numFmtId="0" fontId="46" fillId="0" borderId="0" xfId="0" applyFont="1" applyAlignment="1">
      <alignment horizontal="center"/>
    </xf>
    <xf numFmtId="2" fontId="7" fillId="0" borderId="0" xfId="0" applyNumberFormat="1" applyFont="1" applyAlignment="1">
      <alignment horizontal="right"/>
    </xf>
    <xf numFmtId="2" fontId="7" fillId="0" borderId="0" xfId="0" applyNumberFormat="1" applyFont="1" applyAlignment="1">
      <alignment/>
    </xf>
    <xf numFmtId="0" fontId="2" fillId="0" borderId="0" xfId="0" applyFont="1" applyAlignment="1">
      <alignment horizontal="left"/>
    </xf>
    <xf numFmtId="0" fontId="7" fillId="0" borderId="0" xfId="0" applyFont="1" applyAlignment="1">
      <alignment horizontal="left"/>
    </xf>
    <xf numFmtId="0" fontId="2" fillId="0" borderId="0" xfId="0" applyFont="1" applyBorder="1" applyAlignment="1">
      <alignment/>
    </xf>
    <xf numFmtId="2" fontId="3" fillId="0" borderId="0" xfId="0" applyNumberFormat="1" applyFont="1" applyFill="1" applyAlignment="1">
      <alignment/>
    </xf>
    <xf numFmtId="49" fontId="2" fillId="0" borderId="0" xfId="0" applyNumberFormat="1" applyFont="1" applyAlignment="1">
      <alignment horizontal="left"/>
    </xf>
    <xf numFmtId="0" fontId="29" fillId="0" borderId="0" xfId="0" applyFont="1" applyAlignment="1">
      <alignment horizontal="center"/>
    </xf>
    <xf numFmtId="0" fontId="44" fillId="0" borderId="0" xfId="0" applyFont="1" applyAlignment="1">
      <alignment horizontal="center"/>
    </xf>
    <xf numFmtId="164" fontId="3" fillId="0" borderId="0" xfId="0" applyNumberFormat="1" applyFont="1" applyFill="1" applyAlignment="1">
      <alignment/>
    </xf>
    <xf numFmtId="0" fontId="32" fillId="0" borderId="0" xfId="0" applyFont="1" applyAlignment="1">
      <alignment horizontal="right"/>
    </xf>
    <xf numFmtId="49" fontId="2" fillId="0" borderId="0" xfId="0" applyNumberFormat="1" applyFont="1" applyFill="1" applyAlignment="1">
      <alignment horizontal="left"/>
    </xf>
    <xf numFmtId="0" fontId="7" fillId="0" borderId="0" xfId="0" applyFont="1" applyBorder="1" applyAlignment="1">
      <alignment horizontal="left"/>
    </xf>
    <xf numFmtId="1" fontId="35" fillId="0" borderId="0" xfId="0" applyNumberFormat="1" applyFont="1" applyFill="1" applyAlignment="1">
      <alignment horizontal="left"/>
    </xf>
    <xf numFmtId="0" fontId="35" fillId="0" borderId="0" xfId="0" applyFont="1" applyAlignment="1">
      <alignment horizontal="left"/>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Alignment="1">
      <alignment horizontal="left"/>
    </xf>
    <xf numFmtId="0" fontId="6" fillId="0" borderId="0" xfId="0" applyFont="1" applyAlignment="1">
      <alignment horizontal="left"/>
    </xf>
    <xf numFmtId="0" fontId="25" fillId="0" borderId="0" xfId="0" applyFont="1" applyFill="1" applyAlignment="1">
      <alignment horizontal="center" vertical="center"/>
    </xf>
    <xf numFmtId="0" fontId="2" fillId="0" borderId="0" xfId="0" applyFont="1" applyAlignment="1">
      <alignment/>
    </xf>
    <xf numFmtId="0" fontId="18" fillId="0" borderId="0" xfId="0" applyFont="1" applyAlignment="1">
      <alignment horizontal="left" vertical="top"/>
    </xf>
    <xf numFmtId="0" fontId="15" fillId="0" borderId="0" xfId="0" applyFont="1" applyAlignment="1">
      <alignment horizontal="left" vertical="top"/>
    </xf>
    <xf numFmtId="0" fontId="16" fillId="0" borderId="0" xfId="0" applyFont="1" applyAlignment="1">
      <alignment horizontal="left" vertical="top"/>
    </xf>
    <xf numFmtId="0" fontId="10" fillId="3" borderId="0" xfId="0" applyFont="1" applyFill="1" applyAlignment="1">
      <alignment horizontal="left" vertical="top"/>
    </xf>
    <xf numFmtId="0" fontId="7" fillId="3" borderId="0" xfId="0" applyFont="1" applyFill="1" applyAlignment="1">
      <alignment horizontal="left" vertical="top"/>
    </xf>
    <xf numFmtId="0" fontId="7" fillId="0" borderId="0" xfId="0" applyFont="1" applyFill="1" applyAlignment="1">
      <alignment horizontal="left" vertical="top"/>
    </xf>
    <xf numFmtId="0" fontId="7" fillId="0" borderId="0" xfId="0" applyFont="1" applyAlignment="1">
      <alignment horizontal="left" vertical="top"/>
    </xf>
    <xf numFmtId="0" fontId="6" fillId="0" borderId="0" xfId="0" applyFont="1" applyFill="1" applyAlignment="1">
      <alignment horizontal="left" vertical="top"/>
    </xf>
    <xf numFmtId="0" fontId="22" fillId="0" borderId="0" xfId="0" applyFont="1" applyFill="1" applyAlignment="1">
      <alignment horizontal="left" vertical="top"/>
    </xf>
    <xf numFmtId="0" fontId="0" fillId="0" borderId="0" xfId="0" applyFont="1" applyFill="1" applyAlignment="1">
      <alignment horizontal="left" vertical="top"/>
    </xf>
    <xf numFmtId="0" fontId="0" fillId="0" borderId="0" xfId="0" applyAlignment="1">
      <alignment horizontal="left" vertical="top"/>
    </xf>
    <xf numFmtId="0" fontId="57" fillId="0" borderId="0" xfId="0" applyFont="1" applyAlignment="1">
      <alignment horizontal="left" vertical="top"/>
    </xf>
    <xf numFmtId="0" fontId="3" fillId="0" borderId="0" xfId="0" applyFont="1" applyAlignment="1">
      <alignment horizontal="left" vertical="top"/>
    </xf>
    <xf numFmtId="0" fontId="24" fillId="0" borderId="0" xfId="0" applyFont="1" applyAlignment="1">
      <alignment horizontal="left" vertical="top"/>
    </xf>
    <xf numFmtId="14" fontId="24" fillId="0" borderId="0" xfId="0" applyNumberFormat="1" applyFont="1" applyAlignment="1">
      <alignment horizontal="left" vertical="top"/>
    </xf>
    <xf numFmtId="0" fontId="10" fillId="0" borderId="0" xfId="0" applyFont="1" applyAlignment="1">
      <alignment horizontal="left" vertical="top"/>
    </xf>
    <xf numFmtId="0" fontId="58" fillId="4" borderId="0" xfId="0" applyFont="1" applyFill="1" applyAlignment="1">
      <alignment horizontal="left" vertical="top"/>
    </xf>
    <xf numFmtId="0" fontId="7" fillId="4" borderId="0" xfId="0" applyFont="1" applyFill="1" applyAlignment="1">
      <alignment horizontal="left" vertical="top"/>
    </xf>
    <xf numFmtId="0" fontId="0" fillId="4" borderId="0" xfId="0" applyFont="1" applyFill="1" applyAlignment="1">
      <alignment horizontal="left" vertical="top"/>
    </xf>
    <xf numFmtId="0" fontId="3" fillId="0" borderId="0" xfId="0" applyFont="1" applyAlignment="1">
      <alignment horizontal="right" vertical="top"/>
    </xf>
    <xf numFmtId="0" fontId="7" fillId="0" borderId="0" xfId="0" applyFont="1" applyAlignment="1">
      <alignment horizontal="left" vertical="top" wrapText="1"/>
    </xf>
    <xf numFmtId="0" fontId="33" fillId="0" borderId="0" xfId="0" applyFont="1" applyFill="1" applyAlignment="1">
      <alignment horizontal="left" vertical="top" wrapText="1"/>
    </xf>
    <xf numFmtId="0" fontId="10" fillId="0" borderId="0" xfId="0" applyFont="1" applyFill="1" applyAlignment="1">
      <alignment horizontal="left" vertical="top"/>
    </xf>
    <xf numFmtId="164" fontId="7" fillId="0" borderId="0" xfId="0" applyNumberFormat="1" applyFont="1" applyFill="1" applyAlignment="1">
      <alignment horizontal="left" vertical="top"/>
    </xf>
    <xf numFmtId="164" fontId="0" fillId="0" borderId="0" xfId="0" applyNumberFormat="1" applyFont="1" applyFill="1" applyAlignment="1">
      <alignment horizontal="left" vertical="top"/>
    </xf>
    <xf numFmtId="170" fontId="7" fillId="0" borderId="0" xfId="19" applyNumberFormat="1" applyFont="1" applyFill="1" applyAlignment="1">
      <alignment horizontal="left" vertical="top"/>
    </xf>
    <xf numFmtId="2" fontId="0" fillId="0" borderId="0" xfId="0" applyNumberFormat="1" applyFont="1" applyFill="1" applyAlignment="1">
      <alignment horizontal="left" vertical="top"/>
    </xf>
    <xf numFmtId="0" fontId="23" fillId="0" borderId="0" xfId="0" applyFont="1" applyFill="1" applyAlignment="1">
      <alignment horizontal="left" vertical="top"/>
    </xf>
    <xf numFmtId="2" fontId="23" fillId="0" borderId="0" xfId="0" applyNumberFormat="1" applyFont="1" applyFill="1" applyAlignment="1">
      <alignment horizontal="left" vertical="top"/>
    </xf>
    <xf numFmtId="0" fontId="57" fillId="0" borderId="0" xfId="0" applyFont="1" applyAlignment="1">
      <alignment horizontal="right" vertical="top"/>
    </xf>
    <xf numFmtId="0" fontId="26" fillId="0" borderId="0" xfId="0" applyFont="1" applyAlignment="1">
      <alignment horizontal="left" vertical="top"/>
    </xf>
    <xf numFmtId="0" fontId="0" fillId="0" borderId="1" xfId="0" applyFont="1" applyBorder="1" applyAlignment="1">
      <alignment horizontal="left" vertical="top" wrapText="1" indent="1"/>
    </xf>
    <xf numFmtId="0" fontId="0" fillId="0" borderId="2" xfId="0" applyFont="1" applyBorder="1" applyAlignment="1">
      <alignment horizontal="left" vertical="top" wrapText="1" indent="1"/>
    </xf>
    <xf numFmtId="0" fontId="0" fillId="0" borderId="3" xfId="0" applyFont="1" applyBorder="1" applyAlignment="1">
      <alignment horizontal="left" vertical="top" wrapText="1" indent="1"/>
    </xf>
    <xf numFmtId="0" fontId="0" fillId="0" borderId="0" xfId="0" applyFont="1" applyBorder="1" applyAlignment="1">
      <alignment horizontal="left" vertical="top"/>
    </xf>
    <xf numFmtId="0" fontId="29" fillId="0" borderId="0" xfId="0" applyFont="1" applyBorder="1" applyAlignment="1">
      <alignment horizontal="left" vertical="top" wrapText="1" indent="1"/>
    </xf>
    <xf numFmtId="0" fontId="29" fillId="0" borderId="3" xfId="0" applyFont="1" applyBorder="1" applyAlignment="1">
      <alignment horizontal="left" vertical="top" wrapText="1" indent="1"/>
    </xf>
    <xf numFmtId="0" fontId="29" fillId="0" borderId="1" xfId="0" applyFont="1" applyBorder="1" applyAlignment="1">
      <alignment horizontal="left" vertical="top" wrapText="1" indent="1"/>
    </xf>
    <xf numFmtId="1" fontId="4" fillId="0" borderId="0" xfId="0" applyNumberFormat="1" applyFont="1" applyAlignment="1">
      <alignment/>
    </xf>
    <xf numFmtId="1" fontId="4" fillId="0" borderId="0" xfId="0" applyNumberFormat="1" applyFont="1" applyAlignment="1">
      <alignment/>
    </xf>
    <xf numFmtId="2" fontId="7" fillId="3" borderId="0" xfId="0" applyNumberFormat="1" applyFont="1" applyFill="1" applyAlignment="1">
      <alignment/>
    </xf>
    <xf numFmtId="0" fontId="60" fillId="0" borderId="0" xfId="0" applyFont="1" applyFill="1" applyAlignment="1">
      <alignment horizontal="left" vertical="top"/>
    </xf>
    <xf numFmtId="0" fontId="0" fillId="0" borderId="0" xfId="0" applyFont="1" applyAlignment="1">
      <alignment horizontal="left" vertical="top" wrapText="1"/>
    </xf>
    <xf numFmtId="0" fontId="0" fillId="3" borderId="0" xfId="0" applyFont="1" applyFill="1" applyAlignment="1">
      <alignment horizontal="left" vertical="top"/>
    </xf>
    <xf numFmtId="0" fontId="3" fillId="3" borderId="0" xfId="0" applyFont="1" applyFill="1" applyAlignment="1">
      <alignment horizontal="left" vertical="top"/>
    </xf>
    <xf numFmtId="0" fontId="7" fillId="0" borderId="0" xfId="0" applyFont="1" applyAlignment="1">
      <alignment horizontal="left" vertical="top"/>
    </xf>
    <xf numFmtId="0" fontId="64" fillId="0" borderId="0" xfId="0" applyFont="1" applyBorder="1" applyAlignment="1">
      <alignment vertical="top" wrapText="1"/>
    </xf>
    <xf numFmtId="0" fontId="6" fillId="0" borderId="0" xfId="0" applyFont="1" applyBorder="1" applyAlignment="1">
      <alignment wrapText="1"/>
    </xf>
    <xf numFmtId="0" fontId="62" fillId="0" borderId="0" xfId="0" applyFont="1" applyBorder="1" applyAlignment="1">
      <alignment wrapText="1"/>
    </xf>
    <xf numFmtId="0" fontId="63" fillId="0" borderId="0" xfId="0" applyFont="1" applyBorder="1" applyAlignment="1">
      <alignment horizontal="center" wrapText="1"/>
    </xf>
    <xf numFmtId="0" fontId="6" fillId="0" borderId="0" xfId="0" applyFont="1" applyBorder="1" applyAlignment="1">
      <alignment horizontal="right" wrapText="1"/>
    </xf>
    <xf numFmtId="0" fontId="6" fillId="0" borderId="0" xfId="0" applyFont="1" applyBorder="1" applyAlignment="1">
      <alignment horizontal="center" wrapText="1"/>
    </xf>
    <xf numFmtId="0" fontId="62" fillId="0" borderId="0" xfId="0" applyFont="1" applyBorder="1" applyAlignment="1">
      <alignment vertical="top" wrapText="1"/>
    </xf>
    <xf numFmtId="0" fontId="0" fillId="3" borderId="0" xfId="0" applyFont="1" applyFill="1" applyBorder="1" applyAlignment="1">
      <alignment horizontal="left" vertical="top"/>
    </xf>
    <xf numFmtId="0" fontId="7" fillId="0" borderId="0" xfId="0" applyFont="1" applyBorder="1" applyAlignment="1">
      <alignment horizontal="left" vertical="top" wrapText="1"/>
    </xf>
    <xf numFmtId="2" fontId="4" fillId="0" borderId="0" xfId="0" applyNumberFormat="1" applyFont="1" applyAlignment="1">
      <alignment/>
    </xf>
    <xf numFmtId="0" fontId="4" fillId="0" borderId="0" xfId="0" applyFont="1" applyAlignment="1">
      <alignment/>
    </xf>
    <xf numFmtId="165" fontId="4" fillId="0" borderId="0" xfId="0" applyNumberFormat="1" applyFont="1" applyAlignment="1">
      <alignment/>
    </xf>
    <xf numFmtId="0" fontId="59" fillId="0" borderId="0" xfId="0" applyFont="1" applyAlignment="1">
      <alignment/>
    </xf>
    <xf numFmtId="2" fontId="3" fillId="2" borderId="0" xfId="0" applyNumberFormat="1" applyFont="1" applyFill="1" applyAlignment="1">
      <alignment/>
    </xf>
    <xf numFmtId="164" fontId="2" fillId="0" borderId="0" xfId="0" applyNumberFormat="1" applyFont="1" applyAlignment="1">
      <alignment/>
    </xf>
    <xf numFmtId="2" fontId="3" fillId="2" borderId="0" xfId="0" applyNumberFormat="1" applyFont="1" applyFill="1" applyAlignment="1">
      <alignment horizontal="right"/>
    </xf>
    <xf numFmtId="49" fontId="3" fillId="0" borderId="0" xfId="0" applyNumberFormat="1" applyFont="1" applyAlignment="1">
      <alignment horizontal="center"/>
    </xf>
    <xf numFmtId="2" fontId="2" fillId="0" borderId="0" xfId="0" applyNumberFormat="1" applyFont="1" applyFill="1" applyAlignment="1">
      <alignment horizontal="right"/>
    </xf>
    <xf numFmtId="1" fontId="2" fillId="0" borderId="0" xfId="0" applyNumberFormat="1" applyFont="1" applyAlignment="1">
      <alignment/>
    </xf>
    <xf numFmtId="0" fontId="0" fillId="0" borderId="0" xfId="0" applyFont="1" applyAlignment="1">
      <alignment/>
    </xf>
    <xf numFmtId="165" fontId="2" fillId="0" borderId="0" xfId="0" applyNumberFormat="1" applyFont="1" applyAlignment="1">
      <alignment/>
    </xf>
    <xf numFmtId="2" fontId="3" fillId="0" borderId="0" xfId="0" applyNumberFormat="1" applyFont="1" applyAlignment="1">
      <alignment horizontal="right"/>
    </xf>
    <xf numFmtId="0" fontId="3" fillId="0" borderId="0" xfId="0" applyFont="1" applyAlignment="1">
      <alignment/>
    </xf>
    <xf numFmtId="0" fontId="3" fillId="0" borderId="0" xfId="0" applyFont="1" applyFill="1" applyAlignment="1">
      <alignment/>
    </xf>
    <xf numFmtId="0" fontId="49" fillId="0" borderId="0" xfId="0" applyFont="1" applyFill="1" applyAlignment="1">
      <alignment horizontal="center"/>
    </xf>
    <xf numFmtId="0" fontId="39" fillId="0" borderId="0" xfId="0" applyFont="1" applyBorder="1" applyAlignment="1">
      <alignment horizontal="center"/>
    </xf>
    <xf numFmtId="164" fontId="39" fillId="0" borderId="4" xfId="0" applyNumberFormat="1" applyFont="1" applyBorder="1" applyAlignment="1">
      <alignment/>
    </xf>
    <xf numFmtId="164" fontId="39" fillId="0" borderId="0" xfId="0" applyNumberFormat="1" applyFont="1" applyBorder="1" applyAlignment="1">
      <alignment/>
    </xf>
    <xf numFmtId="164" fontId="39" fillId="0" borderId="5" xfId="0" applyNumberFormat="1" applyFont="1" applyBorder="1" applyAlignment="1">
      <alignment/>
    </xf>
    <xf numFmtId="0" fontId="0" fillId="0" borderId="6" xfId="0" applyBorder="1" applyAlignment="1">
      <alignment/>
    </xf>
    <xf numFmtId="0" fontId="0" fillId="0" borderId="7" xfId="0" applyBorder="1" applyAlignment="1">
      <alignment/>
    </xf>
    <xf numFmtId="0" fontId="3" fillId="5" borderId="8" xfId="0" applyFont="1" applyFill="1" applyBorder="1" applyAlignment="1">
      <alignment/>
    </xf>
    <xf numFmtId="0" fontId="2" fillId="0" borderId="6" xfId="0" applyFont="1" applyBorder="1" applyAlignment="1">
      <alignment horizontal="center"/>
    </xf>
    <xf numFmtId="0" fontId="3" fillId="5" borderId="6" xfId="0" applyFont="1" applyFill="1" applyBorder="1" applyAlignment="1">
      <alignment/>
    </xf>
    <xf numFmtId="0" fontId="2" fillId="0" borderId="6" xfId="0" applyFont="1" applyBorder="1" applyAlignment="1">
      <alignment horizontal="right"/>
    </xf>
    <xf numFmtId="0" fontId="2" fillId="0" borderId="6" xfId="0" applyFont="1" applyBorder="1" applyAlignment="1">
      <alignment/>
    </xf>
    <xf numFmtId="164" fontId="2" fillId="0" borderId="9" xfId="0" applyNumberFormat="1" applyFont="1" applyBorder="1" applyAlignment="1">
      <alignment horizontal="right"/>
    </xf>
    <xf numFmtId="0" fontId="2" fillId="0" borderId="10" xfId="0" applyFont="1" applyBorder="1" applyAlignment="1">
      <alignment/>
    </xf>
    <xf numFmtId="164" fontId="2" fillId="0" borderId="0" xfId="0" applyNumberFormat="1" applyFont="1" applyBorder="1" applyAlignment="1">
      <alignment horizontal="right"/>
    </xf>
    <xf numFmtId="0" fontId="2" fillId="0" borderId="5" xfId="0" applyFont="1" applyBorder="1" applyAlignment="1">
      <alignment/>
    </xf>
    <xf numFmtId="164" fontId="2" fillId="0" borderId="11" xfId="0" applyNumberFormat="1" applyFont="1" applyBorder="1" applyAlignment="1">
      <alignment horizontal="right"/>
    </xf>
    <xf numFmtId="0" fontId="2" fillId="0" borderId="12" xfId="0" applyFont="1" applyBorder="1" applyAlignment="1">
      <alignment/>
    </xf>
    <xf numFmtId="0" fontId="7" fillId="0" borderId="9" xfId="0" applyFont="1" applyBorder="1" applyAlignment="1">
      <alignment horizontal="center"/>
    </xf>
    <xf numFmtId="0" fontId="11" fillId="0" borderId="10" xfId="0" applyFont="1" applyBorder="1" applyAlignment="1">
      <alignment horizontal="center"/>
    </xf>
    <xf numFmtId="1" fontId="2" fillId="0" borderId="0" xfId="0" applyNumberFormat="1" applyFont="1" applyFill="1" applyBorder="1" applyAlignment="1">
      <alignment/>
    </xf>
    <xf numFmtId="0" fontId="2" fillId="0" borderId="0" xfId="0" applyFont="1" applyBorder="1" applyAlignment="1">
      <alignment/>
    </xf>
    <xf numFmtId="1" fontId="2" fillId="0" borderId="0" xfId="0" applyNumberFormat="1" applyFont="1" applyBorder="1" applyAlignment="1">
      <alignment/>
    </xf>
    <xf numFmtId="0" fontId="36" fillId="0" borderId="5" xfId="0" applyNumberFormat="1" applyFont="1" applyBorder="1" applyAlignment="1">
      <alignment horizontal="center"/>
    </xf>
    <xf numFmtId="0" fontId="2" fillId="0" borderId="5" xfId="0" applyFont="1" applyFill="1" applyBorder="1" applyAlignment="1">
      <alignment/>
    </xf>
    <xf numFmtId="0" fontId="39" fillId="0" borderId="0" xfId="0" applyFont="1" applyFill="1" applyAlignment="1">
      <alignment horizontal="center"/>
    </xf>
    <xf numFmtId="0" fontId="46" fillId="0" borderId="9" xfId="0" applyFont="1" applyFill="1" applyBorder="1" applyAlignment="1">
      <alignment horizontal="center"/>
    </xf>
    <xf numFmtId="1" fontId="39" fillId="0" borderId="0" xfId="0" applyNumberFormat="1" applyFont="1" applyFill="1" applyAlignment="1">
      <alignment/>
    </xf>
    <xf numFmtId="1" fontId="39" fillId="0" borderId="0" xfId="0" applyNumberFormat="1" applyFont="1" applyFill="1" applyBorder="1" applyAlignment="1">
      <alignment/>
    </xf>
    <xf numFmtId="0" fontId="39" fillId="0" borderId="0" xfId="0" applyFont="1" applyFill="1" applyAlignment="1">
      <alignment/>
    </xf>
    <xf numFmtId="0" fontId="39" fillId="0" borderId="0" xfId="0" applyFont="1" applyFill="1" applyBorder="1" applyAlignment="1">
      <alignment/>
    </xf>
    <xf numFmtId="0" fontId="2" fillId="0" borderId="9" xfId="0" applyFont="1" applyBorder="1" applyAlignment="1">
      <alignment/>
    </xf>
    <xf numFmtId="0" fontId="0" fillId="0" borderId="5" xfId="0" applyBorder="1" applyAlignment="1">
      <alignment horizontal="center"/>
    </xf>
    <xf numFmtId="0" fontId="2" fillId="0" borderId="11" xfId="0" applyFont="1" applyBorder="1" applyAlignment="1">
      <alignment/>
    </xf>
    <xf numFmtId="0" fontId="0" fillId="0" borderId="0" xfId="0" applyBorder="1" applyAlignment="1">
      <alignment horizontal="center"/>
    </xf>
    <xf numFmtId="0" fontId="3" fillId="0" borderId="6" xfId="0" applyFont="1" applyFill="1" applyBorder="1" applyAlignment="1">
      <alignment/>
    </xf>
    <xf numFmtId="1" fontId="35" fillId="0" borderId="0" xfId="0" applyNumberFormat="1" applyFont="1" applyFill="1" applyAlignment="1">
      <alignment horizontal="center"/>
    </xf>
    <xf numFmtId="0" fontId="35" fillId="0" borderId="0" xfId="0" applyFont="1" applyAlignment="1">
      <alignment horizontal="center"/>
    </xf>
    <xf numFmtId="0" fontId="2" fillId="6" borderId="7" xfId="0" applyFont="1" applyFill="1" applyBorder="1" applyAlignment="1">
      <alignment/>
    </xf>
    <xf numFmtId="0" fontId="2" fillId="6" borderId="0" xfId="0" applyFont="1" applyFill="1" applyAlignment="1">
      <alignment/>
    </xf>
    <xf numFmtId="0" fontId="3" fillId="0" borderId="8" xfId="0" applyFont="1" applyBorder="1" applyAlignment="1">
      <alignment horizontal="center"/>
    </xf>
    <xf numFmtId="0" fontId="3" fillId="0" borderId="6" xfId="0" applyFont="1" applyBorder="1" applyAlignment="1">
      <alignment horizontal="center"/>
    </xf>
    <xf numFmtId="0" fontId="3" fillId="7" borderId="7" xfId="0" applyFont="1" applyFill="1" applyBorder="1" applyAlignment="1">
      <alignment horizontal="center"/>
    </xf>
    <xf numFmtId="0" fontId="2" fillId="7" borderId="7" xfId="0" applyFont="1" applyFill="1" applyBorder="1" applyAlignment="1">
      <alignment horizontal="center"/>
    </xf>
    <xf numFmtId="164" fontId="3" fillId="5" borderId="4" xfId="0" applyNumberFormat="1" applyFont="1" applyFill="1" applyBorder="1" applyAlignment="1">
      <alignment/>
    </xf>
    <xf numFmtId="164" fontId="3" fillId="3" borderId="0" xfId="0" applyNumberFormat="1" applyFont="1" applyFill="1" applyAlignment="1">
      <alignment/>
    </xf>
    <xf numFmtId="164" fontId="3" fillId="3" borderId="4" xfId="0" applyNumberFormat="1" applyFont="1" applyFill="1" applyBorder="1" applyAlignment="1">
      <alignment/>
    </xf>
    <xf numFmtId="164" fontId="3" fillId="3" borderId="13" xfId="0" applyNumberFormat="1" applyFont="1" applyFill="1" applyBorder="1" applyAlignment="1">
      <alignment/>
    </xf>
    <xf numFmtId="2" fontId="3" fillId="0" borderId="6" xfId="0" applyNumberFormat="1" applyFont="1" applyFill="1" applyBorder="1" applyAlignment="1">
      <alignment/>
    </xf>
    <xf numFmtId="49" fontId="3" fillId="0" borderId="6" xfId="0" applyNumberFormat="1" applyFont="1" applyBorder="1" applyAlignment="1">
      <alignment horizontal="right"/>
    </xf>
    <xf numFmtId="0" fontId="36" fillId="0" borderId="9" xfId="0" applyFont="1" applyBorder="1" applyAlignment="1">
      <alignment horizontal="center"/>
    </xf>
    <xf numFmtId="0" fontId="3" fillId="0" borderId="9" xfId="0" applyFont="1" applyBorder="1" applyAlignment="1">
      <alignment horizontal="center"/>
    </xf>
    <xf numFmtId="0" fontId="7" fillId="0" borderId="10" xfId="0" applyFont="1" applyBorder="1" applyAlignment="1">
      <alignment/>
    </xf>
    <xf numFmtId="0" fontId="3" fillId="0" borderId="0"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40" fillId="0" borderId="0" xfId="0" applyFont="1" applyBorder="1" applyAlignment="1">
      <alignment horizontal="center"/>
    </xf>
    <xf numFmtId="0" fontId="40" fillId="0" borderId="0" xfId="0" applyFont="1" applyAlignment="1">
      <alignment horizontal="center"/>
    </xf>
    <xf numFmtId="1" fontId="35" fillId="0" borderId="0" xfId="0" applyNumberFormat="1" applyFont="1" applyAlignment="1">
      <alignment horizontal="center"/>
    </xf>
    <xf numFmtId="164" fontId="2" fillId="0" borderId="0" xfId="0" applyNumberFormat="1" applyFont="1" applyFill="1" applyBorder="1" applyAlignment="1">
      <alignment horizontal="right"/>
    </xf>
    <xf numFmtId="0" fontId="2" fillId="0" borderId="0" xfId="0" applyFont="1" applyFill="1" applyBorder="1" applyAlignment="1">
      <alignment/>
    </xf>
    <xf numFmtId="0" fontId="0" fillId="0" borderId="5" xfId="0" applyFill="1" applyBorder="1" applyAlignment="1">
      <alignment horizontal="center"/>
    </xf>
    <xf numFmtId="164" fontId="2" fillId="0" borderId="11" xfId="0" applyNumberFormat="1"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46" fillId="0" borderId="0" xfId="0" applyFont="1" applyBorder="1" applyAlignment="1">
      <alignment horizontal="center"/>
    </xf>
    <xf numFmtId="0" fontId="0" fillId="0" borderId="0" xfId="0" applyBorder="1" applyAlignment="1">
      <alignment/>
    </xf>
    <xf numFmtId="0" fontId="46" fillId="0" borderId="5" xfId="0" applyFont="1" applyBorder="1" applyAlignment="1">
      <alignment horizontal="center"/>
    </xf>
    <xf numFmtId="0" fontId="0" fillId="0" borderId="5" xfId="0" applyBorder="1" applyAlignment="1">
      <alignment/>
    </xf>
    <xf numFmtId="0" fontId="46" fillId="0" borderId="8" xfId="0" applyFont="1" applyBorder="1" applyAlignment="1">
      <alignment/>
    </xf>
    <xf numFmtId="0" fontId="46" fillId="0" borderId="6" xfId="0" applyFont="1" applyBorder="1" applyAlignment="1">
      <alignment/>
    </xf>
    <xf numFmtId="0" fontId="39" fillId="0" borderId="15" xfId="0" applyFont="1" applyBorder="1" applyAlignment="1">
      <alignment horizontal="center"/>
    </xf>
    <xf numFmtId="0" fontId="39" fillId="0" borderId="14" xfId="0" applyFont="1" applyBorder="1" applyAlignment="1">
      <alignment horizontal="center"/>
    </xf>
    <xf numFmtId="0" fontId="0" fillId="0" borderId="14" xfId="0" applyBorder="1" applyAlignment="1">
      <alignment/>
    </xf>
    <xf numFmtId="0" fontId="0" fillId="0" borderId="16" xfId="0" applyBorder="1" applyAlignment="1">
      <alignment/>
    </xf>
    <xf numFmtId="0" fontId="3" fillId="0" borderId="16" xfId="0" applyFont="1" applyBorder="1" applyAlignment="1">
      <alignment horizontal="center"/>
    </xf>
    <xf numFmtId="0" fontId="39" fillId="0" borderId="0" xfId="0" applyFont="1" applyAlignment="1">
      <alignment horizontal="center"/>
    </xf>
    <xf numFmtId="0" fontId="46" fillId="0" borderId="5" xfId="0" applyFont="1" applyBorder="1" applyAlignment="1">
      <alignment/>
    </xf>
    <xf numFmtId="0" fontId="39" fillId="0" borderId="14" xfId="0" applyFont="1" applyBorder="1" applyAlignment="1">
      <alignment horizontal="center"/>
    </xf>
    <xf numFmtId="0" fontId="39" fillId="0" borderId="16" xfId="0" applyFont="1" applyBorder="1" applyAlignment="1">
      <alignment horizontal="center"/>
    </xf>
    <xf numFmtId="2" fontId="39" fillId="0" borderId="0" xfId="0" applyNumberFormat="1" applyFont="1" applyBorder="1" applyAlignment="1">
      <alignment horizontal="right"/>
    </xf>
    <xf numFmtId="0" fontId="46" fillId="0" borderId="7" xfId="0" applyFont="1" applyBorder="1" applyAlignment="1">
      <alignment/>
    </xf>
    <xf numFmtId="0" fontId="4" fillId="0" borderId="0" xfId="0" applyFont="1" applyAlignment="1">
      <alignment horizontal="center"/>
    </xf>
    <xf numFmtId="1" fontId="2" fillId="0" borderId="0" xfId="0" applyNumberFormat="1" applyFont="1" applyBorder="1" applyAlignment="1">
      <alignment horizontal="right"/>
    </xf>
    <xf numFmtId="1" fontId="2" fillId="0" borderId="0" xfId="0" applyNumberFormat="1" applyFont="1" applyFill="1" applyBorder="1" applyAlignment="1">
      <alignment horizontal="right"/>
    </xf>
    <xf numFmtId="1" fontId="39" fillId="0" borderId="0" xfId="0" applyNumberFormat="1" applyFont="1" applyFill="1" applyAlignment="1">
      <alignment horizontal="center"/>
    </xf>
    <xf numFmtId="0" fontId="3" fillId="0" borderId="6" xfId="0" applyFont="1" applyFill="1" applyBorder="1" applyAlignment="1">
      <alignment horizontal="center"/>
    </xf>
    <xf numFmtId="0" fontId="0" fillId="0" borderId="0" xfId="0" applyFill="1" applyBorder="1" applyAlignment="1">
      <alignment horizontal="center"/>
    </xf>
    <xf numFmtId="0" fontId="2" fillId="0" borderId="6" xfId="0" applyFont="1" applyFill="1" applyBorder="1" applyAlignment="1">
      <alignment horizontal="center"/>
    </xf>
    <xf numFmtId="164" fontId="2" fillId="0" borderId="0" xfId="0" applyNumberFormat="1" applyFont="1" applyFill="1" applyBorder="1" applyAlignment="1">
      <alignment/>
    </xf>
    <xf numFmtId="164" fontId="2" fillId="0" borderId="0" xfId="0" applyNumberFormat="1" applyFont="1" applyBorder="1" applyAlignment="1">
      <alignment horizontal="right"/>
    </xf>
    <xf numFmtId="164" fontId="3" fillId="5" borderId="0" xfId="0" applyNumberFormat="1" applyFont="1" applyFill="1" applyBorder="1" applyAlignment="1">
      <alignment/>
    </xf>
    <xf numFmtId="164" fontId="2" fillId="0" borderId="17" xfId="0" applyNumberFormat="1" applyFont="1" applyFill="1" applyBorder="1" applyAlignment="1">
      <alignment/>
    </xf>
    <xf numFmtId="164" fontId="2" fillId="0" borderId="4" xfId="0" applyNumberFormat="1" applyFont="1" applyFill="1" applyBorder="1" applyAlignment="1">
      <alignment/>
    </xf>
    <xf numFmtId="0" fontId="39" fillId="0" borderId="5" xfId="0" applyFont="1" applyBorder="1" applyAlignment="1">
      <alignment horizontal="center"/>
    </xf>
    <xf numFmtId="164" fontId="3" fillId="0" borderId="5" xfId="0" applyNumberFormat="1" applyFont="1" applyBorder="1" applyAlignment="1">
      <alignment horizontal="right"/>
    </xf>
    <xf numFmtId="0" fontId="3" fillId="0" borderId="18" xfId="0" applyFont="1" applyBorder="1" applyAlignment="1">
      <alignment horizontal="center"/>
    </xf>
    <xf numFmtId="2" fontId="39" fillId="0" borderId="5" xfId="0" applyNumberFormat="1" applyFont="1" applyBorder="1" applyAlignment="1">
      <alignment horizontal="right"/>
    </xf>
    <xf numFmtId="0" fontId="11" fillId="0" borderId="0" xfId="0" applyNumberFormat="1" applyFont="1" applyBorder="1" applyAlignment="1">
      <alignment horizontal="center"/>
    </xf>
    <xf numFmtId="2" fontId="2" fillId="0" borderId="19" xfId="0" applyNumberFormat="1" applyFont="1" applyBorder="1" applyAlignment="1">
      <alignment horizontal="right"/>
    </xf>
    <xf numFmtId="164" fontId="3" fillId="0" borderId="19" xfId="0" applyNumberFormat="1" applyFont="1" applyBorder="1" applyAlignment="1">
      <alignment horizontal="right"/>
    </xf>
    <xf numFmtId="164" fontId="39" fillId="0" borderId="4" xfId="0" applyNumberFormat="1" applyFont="1" applyBorder="1" applyAlignment="1">
      <alignment/>
    </xf>
    <xf numFmtId="164" fontId="39" fillId="0" borderId="0" xfId="0" applyNumberFormat="1" applyFont="1" applyBorder="1" applyAlignment="1">
      <alignment/>
    </xf>
    <xf numFmtId="1" fontId="39" fillId="0" borderId="0" xfId="0" applyNumberFormat="1" applyFont="1" applyBorder="1" applyAlignment="1">
      <alignment/>
    </xf>
    <xf numFmtId="1" fontId="39" fillId="0" borderId="4" xfId="0" applyNumberFormat="1" applyFont="1" applyBorder="1" applyAlignment="1">
      <alignment/>
    </xf>
    <xf numFmtId="1" fontId="39" fillId="0" borderId="5" xfId="0" applyNumberFormat="1" applyFont="1" applyBorder="1" applyAlignment="1">
      <alignment/>
    </xf>
    <xf numFmtId="2" fontId="2" fillId="0" borderId="0" xfId="0" applyNumberFormat="1" applyFont="1" applyAlignment="1">
      <alignment/>
    </xf>
    <xf numFmtId="0" fontId="3" fillId="0" borderId="8"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7" borderId="7" xfId="0" applyFont="1" applyFill="1" applyBorder="1" applyAlignment="1">
      <alignment horizontal="center" vertical="center"/>
    </xf>
    <xf numFmtId="0" fontId="3" fillId="0" borderId="6" xfId="0" applyFont="1" applyBorder="1" applyAlignment="1">
      <alignment horizontal="center" vertical="center"/>
    </xf>
    <xf numFmtId="0" fontId="3" fillId="7" borderId="7" xfId="0" applyFont="1" applyFill="1" applyBorder="1" applyAlignment="1">
      <alignment horizontal="center" vertical="center"/>
    </xf>
    <xf numFmtId="0" fontId="39" fillId="0" borderId="0" xfId="0" applyFont="1" applyAlignment="1">
      <alignment horizontal="left"/>
    </xf>
    <xf numFmtId="0" fontId="40" fillId="0" borderId="18" xfId="0" applyFont="1" applyBorder="1" applyAlignment="1">
      <alignment horizontal="center"/>
    </xf>
    <xf numFmtId="0" fontId="39" fillId="0" borderId="9" xfId="0" applyFont="1" applyBorder="1" applyAlignment="1">
      <alignment horizontal="left"/>
    </xf>
    <xf numFmtId="0" fontId="0" fillId="0" borderId="9" xfId="0" applyBorder="1" applyAlignment="1">
      <alignment horizontal="center"/>
    </xf>
    <xf numFmtId="2" fontId="39" fillId="0" borderId="0" xfId="0" applyNumberFormat="1" applyFont="1" applyAlignment="1">
      <alignment horizontal="center"/>
    </xf>
    <xf numFmtId="0" fontId="39" fillId="0" borderId="0" xfId="0" applyFont="1" applyFill="1" applyAlignment="1">
      <alignment horizontal="center"/>
    </xf>
    <xf numFmtId="0" fontId="46" fillId="0" borderId="4" xfId="0" applyFont="1" applyBorder="1" applyAlignment="1">
      <alignment horizontal="center"/>
    </xf>
    <xf numFmtId="0" fontId="39" fillId="0" borderId="0" xfId="0" applyFont="1" applyBorder="1" applyAlignment="1">
      <alignment horizontal="left"/>
    </xf>
    <xf numFmtId="0" fontId="36" fillId="0" borderId="0" xfId="0" applyFont="1" applyAlignment="1">
      <alignment horizontal="left" vertical="top"/>
    </xf>
    <xf numFmtId="0" fontId="0" fillId="0" borderId="0" xfId="0" applyAlignment="1">
      <alignment horizontal="left" vertical="top" wrapText="1"/>
    </xf>
    <xf numFmtId="0" fontId="98" fillId="0" borderId="0" xfId="0" applyFont="1" applyFill="1" applyAlignment="1">
      <alignment horizontal="left" vertical="top"/>
    </xf>
    <xf numFmtId="0" fontId="100" fillId="0" borderId="0" xfId="0" applyFont="1" applyAlignment="1">
      <alignment horizontal="lef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36" fillId="0" borderId="0" xfId="0" applyFont="1" applyFill="1" applyBorder="1" applyAlignment="1">
      <alignment/>
    </xf>
    <xf numFmtId="0" fontId="7" fillId="0" borderId="0" xfId="0" applyFont="1" applyFill="1" applyBorder="1" applyAlignment="1">
      <alignment/>
    </xf>
    <xf numFmtId="49" fontId="0" fillId="0" borderId="0" xfId="0" applyNumberFormat="1" applyFont="1" applyFill="1" applyAlignment="1">
      <alignment horizontal="left"/>
    </xf>
    <xf numFmtId="0" fontId="0" fillId="0" borderId="0" xfId="0" applyFont="1" applyBorder="1" applyAlignment="1">
      <alignment/>
    </xf>
    <xf numFmtId="0" fontId="0" fillId="0" borderId="0" xfId="0" applyFont="1" applyFill="1" applyBorder="1" applyAlignment="1">
      <alignment/>
    </xf>
    <xf numFmtId="0" fontId="36" fillId="0" borderId="14" xfId="0" applyFont="1" applyBorder="1" applyAlignment="1">
      <alignment horizontal="center"/>
    </xf>
    <xf numFmtId="0" fontId="107" fillId="3" borderId="0" xfId="0" applyFont="1" applyFill="1" applyAlignment="1">
      <alignment horizontal="left" vertical="top"/>
    </xf>
    <xf numFmtId="0" fontId="95" fillId="0" borderId="8" xfId="0" applyFont="1" applyBorder="1" applyAlignment="1">
      <alignment/>
    </xf>
    <xf numFmtId="0" fontId="95" fillId="0" borderId="6" xfId="0" applyFont="1" applyBorder="1" applyAlignment="1">
      <alignment/>
    </xf>
    <xf numFmtId="0" fontId="95" fillId="0" borderId="7" xfId="0" applyFont="1" applyBorder="1" applyAlignment="1">
      <alignment/>
    </xf>
    <xf numFmtId="0" fontId="46" fillId="0" borderId="18" xfId="0" applyFont="1" applyFill="1" applyBorder="1" applyAlignment="1">
      <alignment horizontal="center"/>
    </xf>
    <xf numFmtId="164" fontId="39" fillId="0" borderId="4" xfId="0" applyNumberFormat="1" applyFont="1" applyFill="1" applyBorder="1" applyAlignment="1">
      <alignment/>
    </xf>
    <xf numFmtId="0" fontId="108" fillId="0" borderId="8" xfId="0" applyFont="1" applyBorder="1" applyAlignment="1">
      <alignment/>
    </xf>
    <xf numFmtId="0" fontId="108" fillId="0" borderId="6" xfId="0" applyFont="1" applyBorder="1" applyAlignment="1">
      <alignment/>
    </xf>
    <xf numFmtId="0" fontId="7" fillId="0" borderId="6" xfId="0" applyFont="1" applyBorder="1" applyAlignment="1">
      <alignment/>
    </xf>
    <xf numFmtId="0" fontId="108" fillId="0" borderId="8" xfId="0" applyFont="1" applyBorder="1" applyAlignment="1">
      <alignment horizontal="center"/>
    </xf>
    <xf numFmtId="0" fontId="39" fillId="0" borderId="6" xfId="0" applyFont="1" applyBorder="1" applyAlignment="1">
      <alignment horizontal="center"/>
    </xf>
    <xf numFmtId="0" fontId="39" fillId="0" borderId="6" xfId="0" applyFont="1" applyFill="1" applyBorder="1" applyAlignment="1">
      <alignment horizontal="center"/>
    </xf>
    <xf numFmtId="49" fontId="108" fillId="0" borderId="6" xfId="0" applyNumberFormat="1" applyFont="1" applyBorder="1" applyAlignment="1">
      <alignment horizontal="right"/>
    </xf>
    <xf numFmtId="0" fontId="36" fillId="0" borderId="20" xfId="0" applyFont="1" applyBorder="1" applyAlignment="1">
      <alignment horizontal="center"/>
    </xf>
    <xf numFmtId="0" fontId="39" fillId="0" borderId="21" xfId="0" applyFont="1" applyFill="1" applyBorder="1" applyAlignment="1">
      <alignment horizontal="right"/>
    </xf>
    <xf numFmtId="0" fontId="39" fillId="0" borderId="22" xfId="0" applyFont="1" applyFill="1" applyBorder="1" applyAlignment="1">
      <alignment horizontal="center"/>
    </xf>
    <xf numFmtId="0" fontId="39" fillId="0" borderId="21" xfId="0" applyFont="1" applyBorder="1" applyAlignment="1">
      <alignment horizontal="right"/>
    </xf>
    <xf numFmtId="0" fontId="39" fillId="0" borderId="22" xfId="0" applyFont="1" applyBorder="1" applyAlignment="1">
      <alignment horizontal="right"/>
    </xf>
    <xf numFmtId="0" fontId="39" fillId="0" borderId="20" xfId="0" applyFont="1" applyBorder="1" applyAlignment="1">
      <alignment horizontal="right"/>
    </xf>
    <xf numFmtId="2" fontId="39" fillId="0" borderId="21" xfId="0" applyNumberFormat="1" applyFont="1" applyBorder="1" applyAlignment="1">
      <alignment/>
    </xf>
    <xf numFmtId="0" fontId="39" fillId="0" borderId="22" xfId="0" applyFont="1" applyFill="1" applyBorder="1" applyAlignment="1">
      <alignment/>
    </xf>
    <xf numFmtId="0" fontId="39" fillId="0" borderId="20" xfId="0" applyFont="1" applyFill="1" applyBorder="1" applyAlignment="1">
      <alignment/>
    </xf>
    <xf numFmtId="170" fontId="2" fillId="0" borderId="0" xfId="0" applyNumberFormat="1" applyFont="1" applyAlignment="1">
      <alignment/>
    </xf>
    <xf numFmtId="0" fontId="29" fillId="0" borderId="0" xfId="0" applyFont="1" applyAlignment="1">
      <alignment/>
    </xf>
    <xf numFmtId="0" fontId="101" fillId="0" borderId="0" xfId="0" applyFont="1" applyAlignment="1">
      <alignment horizontal="left" vertical="top" wrapText="1"/>
    </xf>
    <xf numFmtId="0" fontId="2" fillId="0" borderId="6" xfId="0" applyFont="1" applyBorder="1" applyAlignment="1">
      <alignment horizontal="left"/>
    </xf>
    <xf numFmtId="0" fontId="2" fillId="0" borderId="0" xfId="0" applyFont="1" applyBorder="1" applyAlignment="1">
      <alignment horizontal="left"/>
    </xf>
    <xf numFmtId="0" fontId="13" fillId="0" borderId="0" xfId="0" applyFont="1" applyBorder="1" applyAlignment="1">
      <alignment horizontal="left"/>
    </xf>
    <xf numFmtId="0" fontId="2" fillId="0" borderId="21" xfId="0" applyFont="1" applyBorder="1" applyAlignment="1">
      <alignment horizontal="right"/>
    </xf>
    <xf numFmtId="0" fontId="2" fillId="0" borderId="22" xfId="0" applyFont="1" applyBorder="1" applyAlignment="1">
      <alignment horizontal="right"/>
    </xf>
    <xf numFmtId="0" fontId="13" fillId="0" borderId="22" xfId="0" applyFont="1" applyBorder="1" applyAlignment="1">
      <alignment horizontal="right"/>
    </xf>
    <xf numFmtId="0" fontId="2" fillId="0" borderId="9" xfId="0" applyFont="1" applyBorder="1" applyAlignment="1">
      <alignment horizontal="left"/>
    </xf>
    <xf numFmtId="0" fontId="2" fillId="0" borderId="11" xfId="0" applyFont="1" applyBorder="1" applyAlignment="1">
      <alignment horizontal="left"/>
    </xf>
    <xf numFmtId="0" fontId="2" fillId="0" borderId="15"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39" fillId="0" borderId="4" xfId="0" applyFont="1" applyBorder="1" applyAlignment="1">
      <alignment horizontal="center"/>
    </xf>
    <xf numFmtId="0" fontId="39" fillId="0" borderId="15" xfId="0" applyFont="1" applyBorder="1" applyAlignment="1">
      <alignment horizontal="center"/>
    </xf>
    <xf numFmtId="0" fontId="46" fillId="0" borderId="0" xfId="0" applyFont="1" applyBorder="1" applyAlignment="1">
      <alignment/>
    </xf>
    <xf numFmtId="2" fontId="91" fillId="0" borderId="0" xfId="0" applyNumberFormat="1" applyFont="1" applyAlignment="1">
      <alignment/>
    </xf>
    <xf numFmtId="0" fontId="0" fillId="0" borderId="0" xfId="0" applyAlignment="1">
      <alignment horizontal="right"/>
    </xf>
    <xf numFmtId="0" fontId="0" fillId="0" borderId="0" xfId="0" applyFont="1" applyAlignment="1">
      <alignment/>
    </xf>
    <xf numFmtId="2" fontId="10" fillId="0" borderId="0" xfId="0" applyNumberFormat="1" applyFont="1" applyAlignment="1">
      <alignment horizontal="left"/>
    </xf>
    <xf numFmtId="0" fontId="120" fillId="0" borderId="0" xfId="0" applyFont="1" applyAlignment="1">
      <alignment horizontal="right"/>
    </xf>
    <xf numFmtId="170" fontId="3" fillId="2" borderId="0" xfId="0" applyNumberFormat="1" applyFont="1" applyFill="1" applyAlignment="1">
      <alignment/>
    </xf>
    <xf numFmtId="170" fontId="11" fillId="2" borderId="0" xfId="0" applyNumberFormat="1" applyFont="1" applyFill="1" applyAlignment="1">
      <alignment/>
    </xf>
    <xf numFmtId="2" fontId="2" fillId="0" borderId="0" xfId="0" applyNumberFormat="1" applyFont="1" applyBorder="1" applyAlignment="1">
      <alignment horizontal="right"/>
    </xf>
    <xf numFmtId="2" fontId="2" fillId="0" borderId="9" xfId="0" applyNumberFormat="1" applyFont="1" applyBorder="1" applyAlignment="1">
      <alignment horizontal="right"/>
    </xf>
    <xf numFmtId="2" fontId="3" fillId="5" borderId="4" xfId="0" applyNumberFormat="1" applyFont="1" applyFill="1" applyBorder="1" applyAlignment="1">
      <alignment/>
    </xf>
    <xf numFmtId="2" fontId="3" fillId="5" borderId="18" xfId="0" applyNumberFormat="1" applyFont="1" applyFill="1" applyBorder="1" applyAlignment="1">
      <alignment/>
    </xf>
    <xf numFmtId="164" fontId="11" fillId="2" borderId="0" xfId="0" applyNumberFormat="1" applyFont="1" applyFill="1" applyAlignment="1">
      <alignment/>
    </xf>
    <xf numFmtId="164" fontId="11" fillId="2" borderId="0" xfId="0" applyNumberFormat="1" applyFont="1" applyFill="1" applyBorder="1" applyAlignment="1">
      <alignment/>
    </xf>
    <xf numFmtId="0" fontId="0" fillId="0" borderId="2" xfId="0" applyFont="1" applyBorder="1" applyAlignment="1">
      <alignment horizont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23" xfId="0" applyFont="1" applyBorder="1" applyAlignment="1">
      <alignment horizontal="left" vertical="top" wrapText="1"/>
    </xf>
    <xf numFmtId="0" fontId="7" fillId="0" borderId="0" xfId="0" applyFont="1" applyAlignment="1">
      <alignment horizontal="center"/>
    </xf>
    <xf numFmtId="0" fontId="39" fillId="0" borderId="0" xfId="0" applyFont="1" applyAlignment="1">
      <alignment horizontal="center"/>
    </xf>
    <xf numFmtId="0" fontId="7" fillId="0" borderId="0" xfId="0" applyFont="1" applyAlignment="1">
      <alignment horizontal="left"/>
    </xf>
    <xf numFmtId="0" fontId="16"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Border="1" applyAlignment="1">
      <alignment horizontal="left" vertical="center" wrapText="1"/>
    </xf>
    <xf numFmtId="0" fontId="10" fillId="0" borderId="0" xfId="0" applyFont="1" applyAlignment="1">
      <alignment horizontal="left" vertical="top" wrapText="1"/>
    </xf>
    <xf numFmtId="0" fontId="0" fillId="0" borderId="0" xfId="0" applyAlignment="1">
      <alignment wrapText="1"/>
    </xf>
    <xf numFmtId="0" fontId="36" fillId="0" borderId="0" xfId="0" applyFont="1" applyAlignment="1">
      <alignment horizontal="left" vertical="top" wrapText="1"/>
    </xf>
    <xf numFmtId="0" fontId="7" fillId="0" borderId="0" xfId="0" applyFont="1" applyAlignment="1">
      <alignment horizontal="left" vertical="top"/>
    </xf>
    <xf numFmtId="0" fontId="25" fillId="0" borderId="0" xfId="0" applyFont="1" applyFill="1" applyAlignment="1">
      <alignment horizontal="center" vertical="center"/>
    </xf>
    <xf numFmtId="0" fontId="29" fillId="0" borderId="24" xfId="0" applyFont="1" applyBorder="1" applyAlignment="1">
      <alignment horizontal="center" vertical="top" wrapText="1"/>
    </xf>
    <xf numFmtId="0" fontId="29" fillId="0" borderId="25" xfId="0" applyFont="1" applyBorder="1" applyAlignment="1">
      <alignment horizontal="center" vertical="top" wrapText="1"/>
    </xf>
    <xf numFmtId="0" fontId="6" fillId="0" borderId="0" xfId="0" applyFont="1" applyAlignment="1">
      <alignment horizontal="left" vertical="top" wrapText="1"/>
    </xf>
    <xf numFmtId="0" fontId="17" fillId="0" borderId="0" xfId="0" applyFont="1" applyAlignment="1">
      <alignment horizontal="left" vertical="top" wrapText="1"/>
    </xf>
    <xf numFmtId="0" fontId="0" fillId="0" borderId="1" xfId="0" applyFont="1" applyBorder="1" applyAlignment="1">
      <alignment horizontal="center"/>
    </xf>
    <xf numFmtId="0" fontId="0" fillId="0" borderId="26" xfId="0" applyFont="1" applyBorder="1" applyAlignment="1">
      <alignment horizontal="left" vertical="top" wrapText="1"/>
    </xf>
    <xf numFmtId="0" fontId="29" fillId="0" borderId="27" xfId="0" applyFont="1" applyBorder="1" applyAlignment="1">
      <alignment horizontal="center" vertical="top" wrapText="1"/>
    </xf>
    <xf numFmtId="0" fontId="29" fillId="0" borderId="28" xfId="0" applyFont="1" applyBorder="1" applyAlignment="1">
      <alignment horizontal="center" vertical="top"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0" fillId="0" borderId="3" xfId="0" applyFont="1" applyBorder="1" applyAlignment="1">
      <alignment horizontal="center"/>
    </xf>
    <xf numFmtId="0" fontId="0" fillId="0" borderId="3" xfId="0" applyFont="1" applyBorder="1" applyAlignment="1">
      <alignment horizontal="center"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Fill="1" applyAlignment="1">
      <alignment horizontal="left" vertical="top"/>
    </xf>
    <xf numFmtId="0" fontId="36" fillId="0" borderId="0" xfId="0" applyFont="1" applyFill="1" applyAlignment="1">
      <alignment horizontal="left" vertical="top" wrapText="1"/>
    </xf>
    <xf numFmtId="0" fontId="29" fillId="0" borderId="3" xfId="0" applyFont="1" applyBorder="1" applyAlignment="1">
      <alignment horizontal="center" vertical="top" wrapText="1"/>
    </xf>
    <xf numFmtId="0" fontId="29" fillId="0" borderId="1" xfId="0" applyFont="1" applyBorder="1" applyAlignment="1">
      <alignment horizontal="center" vertical="top" wrapText="1"/>
    </xf>
    <xf numFmtId="0" fontId="27" fillId="0" borderId="1" xfId="0" applyFont="1" applyBorder="1" applyAlignment="1">
      <alignment horizontal="center" vertical="top" wrapText="1"/>
    </xf>
    <xf numFmtId="0" fontId="29" fillId="0" borderId="29" xfId="0" applyFont="1" applyBorder="1" applyAlignment="1">
      <alignment horizontal="center" vertical="top" wrapText="1"/>
    </xf>
    <xf numFmtId="0" fontId="29" fillId="0" borderId="30" xfId="0" applyFont="1" applyBorder="1" applyAlignment="1">
      <alignment horizontal="center" vertical="top" wrapText="1"/>
    </xf>
    <xf numFmtId="0" fontId="40" fillId="0" borderId="0" xfId="0" applyFont="1" applyBorder="1" applyAlignment="1">
      <alignment horizontal="center"/>
    </xf>
    <xf numFmtId="0" fontId="39" fillId="0" borderId="4" xfId="0" applyFont="1" applyBorder="1" applyAlignment="1">
      <alignment horizontal="center"/>
    </xf>
    <xf numFmtId="0" fontId="39" fillId="0" borderId="0" xfId="0" applyFont="1" applyBorder="1" applyAlignment="1">
      <alignment horizontal="center"/>
    </xf>
    <xf numFmtId="0" fontId="46" fillId="0" borderId="0" xfId="0" applyFont="1" applyBorder="1" applyAlignment="1">
      <alignment horizontal="center"/>
    </xf>
    <xf numFmtId="0" fontId="40" fillId="0" borderId="0" xfId="0" applyFont="1" applyAlignment="1">
      <alignment horizontal="center"/>
    </xf>
    <xf numFmtId="0" fontId="46" fillId="0" borderId="0" xfId="0" applyFont="1" applyAlignment="1">
      <alignment horizontal="center"/>
    </xf>
    <xf numFmtId="0" fontId="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
          <c:w val="0.99375"/>
          <c:h val="0.94325"/>
        </c:manualLayout>
      </c:layout>
      <c:barChart>
        <c:barDir val="col"/>
        <c:grouping val="clustered"/>
        <c:varyColors val="0"/>
        <c:ser>
          <c:idx val="0"/>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0000"/>
                  </a:solidFill>
                </c14:spPr>
              </c14:invertSolidFillFmt>
            </c:ext>
          </c:extLst>
          <c:cat>
            <c:numRef>
              <c:f>'Präzision real - Werte'!$O$16:$O$116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'Präzision real - Werte'!$AF$16:$AF$116</c:f>
              <c:numCache>
                <c:ptCount val="101"/>
                <c:pt idx="0">
                  <c:v>0</c:v>
                </c:pt>
                <c:pt idx="1">
                  <c:v>3.0293847814985977</c:v>
                </c:pt>
                <c:pt idx="2">
                  <c:v>0</c:v>
                </c:pt>
                <c:pt idx="3">
                  <c:v>0</c:v>
                </c:pt>
                <c:pt idx="4">
                  <c:v>0.22938478149859698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3"/>
          <c:tx>
            <c:v> </c:v>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'Präzision real - Werte'!$O$16:$O$116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'Präzision real - Werte'!$AJ$16:$AJ$116</c:f>
              <c:numCache>
                <c:ptCount val="101"/>
                <c:pt idx="0">
                  <c:v>0</c:v>
                </c:pt>
                <c:pt idx="1">
                  <c:v>-10.229384781498597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axId val="39231355"/>
        <c:axId val="17537876"/>
      </c:barChart>
      <c:lineChart>
        <c:grouping val="standard"/>
        <c:varyColors val="0"/>
        <c:ser>
          <c:idx val="1"/>
          <c:order val="0"/>
          <c:tx>
            <c:v>Differenz</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9900"/>
              </a:solidFill>
              <a:ln>
                <a:solidFill>
                  <a:srgbClr val="FF9900"/>
                </a:solidFill>
              </a:ln>
            </c:spPr>
          </c:marker>
          <c:cat>
            <c:numRef>
              <c:f>'Präzision real - Werte'!$O$16:$O$116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'Präzision real - Werte'!$P$16:$P$116</c:f>
              <c:numCache>
                <c:ptCount val="101"/>
                <c:pt idx="0">
                  <c:v>0</c:v>
                </c:pt>
                <c:pt idx="1">
                  <c:v>8.8</c:v>
                </c:pt>
                <c:pt idx="2">
                  <c:v>4</c:v>
                </c:pt>
                <c:pt idx="3">
                  <c:v>2</c:v>
                </c:pt>
                <c:pt idx="4">
                  <c:v>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0"/>
        </c:ser>
        <c:ser>
          <c:idx val="2"/>
          <c:order val="2"/>
          <c:tx>
            <c:v> </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8000"/>
              </a:solidFill>
              <a:ln>
                <a:solidFill>
                  <a:srgbClr val="008000"/>
                </a:solidFill>
              </a:ln>
            </c:spPr>
          </c:marker>
          <c:cat>
            <c:numRef>
              <c:f>'Präzision real - Werte'!$O$16:$O$116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'Präzision real - Werte'!$T$16:$T$116</c:f>
              <c:numCache>
                <c:ptCount val="101"/>
                <c:pt idx="0">
                  <c:v>0</c:v>
                </c:pt>
                <c:pt idx="1">
                  <c:v>-16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0"/>
        </c:ser>
        <c:axId val="39231355"/>
        <c:axId val="17537876"/>
      </c:lineChart>
      <c:catAx>
        <c:axId val="39231355"/>
        <c:scaling>
          <c:orientation val="minMax"/>
        </c:scaling>
        <c:axPos val="b"/>
        <c:title>
          <c:tx>
            <c:rich>
              <a:bodyPr vert="horz" rot="0" anchor="ctr"/>
              <a:lstStyle/>
              <a:p>
                <a:pPr algn="ctr">
                  <a:defRPr/>
                </a:pPr>
                <a:r>
                  <a:rPr lang="en-US" cap="none" sz="800" b="1" i="0" u="none" baseline="0">
                    <a:latin typeface="Arial"/>
                    <a:ea typeface="Arial"/>
                    <a:cs typeface="Arial"/>
                  </a:rPr>
                  <a:t>Kontrollzyklus</a:t>
                </a:r>
              </a:p>
            </c:rich>
          </c:tx>
          <c:layout>
            <c:manualLayout>
              <c:xMode val="factor"/>
              <c:yMode val="factor"/>
              <c:x val="0.00825"/>
              <c:y val="-0.00125"/>
            </c:manualLayout>
          </c:layout>
          <c:overlay val="0"/>
          <c:spPr>
            <a:noFill/>
            <a:ln>
              <a:noFill/>
            </a:ln>
          </c:spPr>
        </c:title>
        <c:delete val="0"/>
        <c:numFmt formatCode="General" sourceLinked="1"/>
        <c:majorTickMark val="out"/>
        <c:minorTickMark val="none"/>
        <c:tickLblPos val="low"/>
        <c:txPr>
          <a:bodyPr/>
          <a:lstStyle/>
          <a:p>
            <a:pPr>
              <a:defRPr lang="en-US" cap="none" sz="800" b="0" i="0" u="none" baseline="0"/>
            </a:pPr>
          </a:p>
        </c:txPr>
        <c:crossAx val="17537876"/>
        <c:crosses val="autoZero"/>
        <c:auto val="1"/>
        <c:lblOffset val="100"/>
        <c:tickLblSkip val="2"/>
        <c:noMultiLvlLbl val="0"/>
      </c:catAx>
      <c:valAx>
        <c:axId val="17537876"/>
        <c:scaling>
          <c:orientation val="minMax"/>
          <c:max val="14"/>
          <c:min val="-14"/>
        </c:scaling>
        <c:axPos val="l"/>
        <c:title>
          <c:tx>
            <c:rich>
              <a:bodyPr vert="horz" rot="0" anchor="ctr"/>
              <a:lstStyle/>
              <a:p>
                <a:pPr algn="ctr">
                  <a:defRPr/>
                </a:pPr>
                <a:r>
                  <a:rPr lang="en-US" cap="none" sz="900" b="1" i="0" u="none" baseline="0">
                    <a:latin typeface="Arial"/>
                    <a:ea typeface="Arial"/>
                    <a:cs typeface="Arial"/>
                  </a:rPr>
                  <a:t>Differenz d</a:t>
                </a:r>
                <a:r>
                  <a:rPr lang="en-US" cap="none" sz="900" b="1" i="0" u="none" baseline="-25000">
                    <a:latin typeface="Arial"/>
                    <a:ea typeface="Arial"/>
                    <a:cs typeface="Arial"/>
                  </a:rPr>
                  <a:t>t</a:t>
                </a:r>
                <a:r>
                  <a:rPr lang="en-US" cap="none" sz="900" b="1" i="0" u="none" baseline="0">
                    <a:latin typeface="Arial"/>
                    <a:ea typeface="Arial"/>
                    <a:cs typeface="Arial"/>
                  </a:rPr>
                  <a:t> in </a:t>
                </a:r>
                <a:r>
                  <a:rPr lang="en-US" cap="none" sz="1000" b="1" i="0" u="none" baseline="0">
                    <a:latin typeface="Arial"/>
                    <a:ea typeface="Arial"/>
                    <a:cs typeface="Arial"/>
                  </a:rPr>
                  <a:t>%</a:t>
                </a:r>
              </a:p>
            </c:rich>
          </c:tx>
          <c:layout>
            <c:manualLayout>
              <c:xMode val="factor"/>
              <c:yMode val="factor"/>
              <c:x val="0.0185"/>
              <c:y val="-0.18275"/>
            </c:manualLayout>
          </c:layout>
          <c:overlay val="0"/>
          <c:spPr>
            <a:solidFill>
              <a:srgbClr val="FFFFFF"/>
            </a:solidFill>
            <a:ln w="3175">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9231355"/>
        <c:crossesAt val="1"/>
        <c:crossBetween val="between"/>
        <c:dispUnits/>
        <c:majorUnit val="2"/>
        <c:minorUnit val="2"/>
      </c:valAx>
      <c:spPr>
        <a:solidFill>
          <a:srgbClr val="FFFFCC"/>
        </a:solidFill>
        <a:ln w="12700">
          <a:solidFill>
            <a:srgbClr val="808080"/>
          </a:solidFill>
        </a:ln>
      </c:spPr>
    </c:plotArea>
    <c:legend>
      <c:legendPos val="r"/>
      <c:layout>
        <c:manualLayout>
          <c:xMode val="edge"/>
          <c:yMode val="edge"/>
          <c:x val="0.279"/>
          <c:y val="0"/>
          <c:w val="0.41725"/>
          <c:h val="0.07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
          <c:w val="0.951"/>
          <c:h val="1"/>
        </c:manualLayout>
      </c:layout>
      <c:barChart>
        <c:barDir val="col"/>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konst. anst'!$X$12:$X$25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gradFill rotWithShape="1">
              <a:gsLst>
                <a:gs pos="0">
                  <a:srgbClr val="FF9900"/>
                </a:gs>
                <a:gs pos="50000">
                  <a:srgbClr val="FFFFFF"/>
                </a:gs>
                <a:gs pos="100000">
                  <a:srgbClr val="FF99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'Präzision Beisp. konst. anst'!$W$12:$W$25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konst. anst'!$Y$12:$Y$25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53382725"/>
        <c:axId val="10682478"/>
      </c:barChart>
      <c:catAx>
        <c:axId val="53382725"/>
        <c:scaling>
          <c:orientation val="minMax"/>
        </c:scaling>
        <c:axPos val="b"/>
        <c:delete val="0"/>
        <c:numFmt formatCode="General" sourceLinked="1"/>
        <c:majorTickMark val="cross"/>
        <c:minorTickMark val="none"/>
        <c:tickLblPos val="none"/>
        <c:crossAx val="10682478"/>
        <c:crosses val="autoZero"/>
        <c:auto val="1"/>
        <c:lblOffset val="100"/>
        <c:noMultiLvlLbl val="0"/>
      </c:catAx>
      <c:valAx>
        <c:axId val="10682478"/>
        <c:scaling>
          <c:orientation val="minMax"/>
          <c:max val="80"/>
          <c:min val="-10"/>
        </c:scaling>
        <c:axPos val="l"/>
        <c:title>
          <c:tx>
            <c:rich>
              <a:bodyPr vert="horz" rot="-5400000" anchor="ctr"/>
              <a:lstStyle/>
              <a:p>
                <a:pPr algn="ctr">
                  <a:defRPr/>
                </a:pPr>
                <a:r>
                  <a:rPr lang="en-US" cap="none" sz="1100" b="1" i="0" u="none" baseline="0">
                    <a:latin typeface="Arial"/>
                    <a:ea typeface="Arial"/>
                    <a:cs typeface="Arial"/>
                  </a:rPr>
                  <a:t>s</a:t>
                </a:r>
                <a:r>
                  <a:rPr lang="en-US" cap="none" sz="1100" b="1" i="0" u="none" baseline="-25000">
                    <a:latin typeface="Arial"/>
                    <a:ea typeface="Arial"/>
                    <a:cs typeface="Arial"/>
                  </a:rPr>
                  <a:t>t</a:t>
                </a:r>
                <a:r>
                  <a:rPr lang="en-US" cap="none" sz="1100" b="1" i="0" u="none" baseline="0">
                    <a:latin typeface="Arial"/>
                    <a:ea typeface="Arial"/>
                    <a:cs typeface="Arial"/>
                  </a:rPr>
                  <a:t> </a:t>
                </a:r>
                <a:r>
                  <a:rPr lang="en-US" cap="none" sz="1000" b="1" i="0" u="none" baseline="0">
                    <a:latin typeface="Arial"/>
                    <a:ea typeface="Arial"/>
                    <a:cs typeface="Arial"/>
                  </a:rPr>
                  <a:t>in</a:t>
                </a:r>
                <a:r>
                  <a:rPr lang="en-US" cap="none" sz="1100" b="1" i="0" u="none" baseline="0">
                    <a:latin typeface="Arial"/>
                    <a:ea typeface="Arial"/>
                    <a:cs typeface="Arial"/>
                  </a:rPr>
                  <a:t> %²</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3382725"/>
        <c:crossesAt val="1"/>
        <c:crossBetween val="between"/>
        <c:dispUnits/>
        <c:majorUnit val="10"/>
        <c:minorUnit val="10"/>
      </c:valAx>
      <c:spPr>
        <a:solidFill>
          <a:srgbClr val="FFFFCC"/>
        </a:solidFill>
      </c:spPr>
    </c:plotArea>
    <c:legend>
      <c:legendPos val="r"/>
      <c:legendEntry>
        <c:idx val="0"/>
        <c:delete val="1"/>
      </c:legendEntry>
      <c:legendEntry>
        <c:idx val="1"/>
        <c:delete val="1"/>
      </c:legendEntry>
      <c:layout>
        <c:manualLayout>
          <c:xMode val="edge"/>
          <c:yMode val="edge"/>
          <c:x val="0.12725"/>
          <c:y val="0.0745"/>
          <c:w val="0.4465"/>
          <c:h val="0.12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
          <c:w val="0.96"/>
          <c:h val="0.9465"/>
        </c:manualLayout>
      </c:layout>
      <c:barChart>
        <c:barDir val="col"/>
        <c:grouping val="stacked"/>
        <c:varyColors val="0"/>
        <c:ser>
          <c:idx val="0"/>
          <c:order val="1"/>
          <c:tx>
            <c:v>Über- bzw. Unterschreitung des Schwellwertes</c:v>
          </c:tx>
          <c:spPr>
            <a:solidFill>
              <a:srgbClr val="FF9900"/>
            </a:solidFill>
          </c:spPr>
          <c:invertIfNegative val="0"/>
          <c:extLst>
            <c:ext xmlns:c14="http://schemas.microsoft.com/office/drawing/2007/8/2/chart" uri="{6F2FDCE9-48DA-4B69-8628-5D25D57E5C99}">
              <c14:invertSolidFillFmt>
                <c14:spPr>
                  <a:solidFill>
                    <a:srgbClr val="FF0000"/>
                  </a:solidFill>
                </c14:spPr>
              </c14:invertSolidFillFmt>
            </c:ext>
          </c:extLst>
          <c:cat>
            <c:numRef>
              <c:f>'Präzision Beisp. konst. anst'!$A$12:$A$25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konst. anst'!$V$12:$V$25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9033439"/>
        <c:axId val="59974360"/>
      </c:barChart>
      <c:lineChart>
        <c:grouping val="stacked"/>
        <c:varyColors val="0"/>
        <c:ser>
          <c:idx val="1"/>
          <c:order val="0"/>
          <c:tx>
            <c:v>Differenz dt</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00"/>
              </a:solidFill>
              <a:ln>
                <a:solidFill>
                  <a:srgbClr val="008000"/>
                </a:solidFill>
              </a:ln>
            </c:spPr>
          </c:marker>
          <c:cat>
            <c:numRef>
              <c:f>'Präzision Beisp. konst. anst'!$A$12:$A$25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konst. anst'!$B$12:$B$25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9033439"/>
        <c:axId val="59974360"/>
      </c:lineChart>
      <c:catAx>
        <c:axId val="29033439"/>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cross"/>
        <c:minorTickMark val="none"/>
        <c:tickLblPos val="low"/>
        <c:txPr>
          <a:bodyPr/>
          <a:lstStyle/>
          <a:p>
            <a:pPr>
              <a:defRPr lang="en-US" cap="none" sz="1000" b="0" i="0" u="none" baseline="0">
                <a:latin typeface="Arial"/>
                <a:ea typeface="Arial"/>
                <a:cs typeface="Arial"/>
              </a:defRPr>
            </a:pPr>
          </a:p>
        </c:txPr>
        <c:crossAx val="59974360"/>
        <c:crosses val="autoZero"/>
        <c:auto val="1"/>
        <c:lblOffset val="100"/>
        <c:noMultiLvlLbl val="0"/>
      </c:catAx>
      <c:valAx>
        <c:axId val="59974360"/>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9033439"/>
        <c:crossesAt val="1"/>
        <c:crossBetween val="between"/>
        <c:dispUnits/>
        <c:majorUnit val="2"/>
        <c:minorUnit val="2"/>
      </c:valAx>
      <c:spPr>
        <a:solidFill>
          <a:srgbClr val="FFFFCC"/>
        </a:solidFill>
        <a:ln w="12700">
          <a:solidFill>
            <a:srgbClr val="808080"/>
          </a:solidFill>
        </a:ln>
      </c:spPr>
    </c:plotArea>
    <c:legend>
      <c:legendPos val="r"/>
      <c:layout>
        <c:manualLayout>
          <c:xMode val="edge"/>
          <c:yMode val="edge"/>
          <c:x val="0.138"/>
          <c:y val="0.662"/>
          <c:w val="0.73725"/>
          <c:h val="0.124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
          <c:w val="0.951"/>
          <c:h val="1"/>
        </c:manualLayout>
      </c:layout>
      <c:barChart>
        <c:barDir val="col"/>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schwankend'!$X$12:$X$25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gradFill rotWithShape="1">
              <a:gsLst>
                <a:gs pos="0">
                  <a:srgbClr val="FF9900"/>
                </a:gs>
                <a:gs pos="50000">
                  <a:srgbClr val="FFFFFF"/>
                </a:gs>
                <a:gs pos="100000">
                  <a:srgbClr val="FF99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'Präzision Beisp. schwankend'!$W$12:$W$25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schwankend'!$Y$12:$Y$25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898329"/>
        <c:axId val="26084962"/>
      </c:barChart>
      <c:catAx>
        <c:axId val="2898329"/>
        <c:scaling>
          <c:orientation val="minMax"/>
        </c:scaling>
        <c:axPos val="b"/>
        <c:delete val="0"/>
        <c:numFmt formatCode="General" sourceLinked="1"/>
        <c:majorTickMark val="cross"/>
        <c:minorTickMark val="none"/>
        <c:tickLblPos val="none"/>
        <c:crossAx val="26084962"/>
        <c:crosses val="autoZero"/>
        <c:auto val="1"/>
        <c:lblOffset val="100"/>
        <c:noMultiLvlLbl val="0"/>
      </c:catAx>
      <c:valAx>
        <c:axId val="26084962"/>
        <c:scaling>
          <c:orientation val="minMax"/>
          <c:max val="80"/>
          <c:min val="-10"/>
        </c:scaling>
        <c:axPos val="l"/>
        <c:title>
          <c:tx>
            <c:rich>
              <a:bodyPr vert="horz" rot="-5400000" anchor="ctr"/>
              <a:lstStyle/>
              <a:p>
                <a:pPr algn="ctr">
                  <a:defRPr/>
                </a:pPr>
                <a:r>
                  <a:rPr lang="en-US" cap="none" sz="1100" b="1" i="0" u="none" baseline="0">
                    <a:latin typeface="Arial"/>
                    <a:ea typeface="Arial"/>
                    <a:cs typeface="Arial"/>
                  </a:rPr>
                  <a:t>s</a:t>
                </a:r>
                <a:r>
                  <a:rPr lang="en-US" cap="none" sz="1100" b="1" i="0" u="none" baseline="-25000">
                    <a:latin typeface="Arial"/>
                    <a:ea typeface="Arial"/>
                    <a:cs typeface="Arial"/>
                  </a:rPr>
                  <a:t>t</a:t>
                </a:r>
                <a:r>
                  <a:rPr lang="en-US" cap="none" sz="1100" b="1" i="0" u="none" baseline="0">
                    <a:latin typeface="Arial"/>
                    <a:ea typeface="Arial"/>
                    <a:cs typeface="Arial"/>
                  </a:rPr>
                  <a:t> </a:t>
                </a:r>
                <a:r>
                  <a:rPr lang="en-US" cap="none" sz="1000" b="1" i="0" u="none" baseline="0">
                    <a:latin typeface="Arial"/>
                    <a:ea typeface="Arial"/>
                    <a:cs typeface="Arial"/>
                  </a:rPr>
                  <a:t>in</a:t>
                </a:r>
                <a:r>
                  <a:rPr lang="en-US" cap="none" sz="1100" b="1" i="0" u="none" baseline="0">
                    <a:latin typeface="Arial"/>
                    <a:ea typeface="Arial"/>
                    <a:cs typeface="Arial"/>
                  </a:rPr>
                  <a:t> %²</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898329"/>
        <c:crossesAt val="1"/>
        <c:crossBetween val="between"/>
        <c:dispUnits/>
        <c:majorUnit val="10"/>
        <c:minorUnit val="10"/>
      </c:valAx>
      <c:spPr>
        <a:solidFill>
          <a:srgbClr val="FFFFCC"/>
        </a:solidFill>
      </c:spPr>
    </c:plotArea>
    <c:legend>
      <c:legendPos val="r"/>
      <c:legendEntry>
        <c:idx val="0"/>
        <c:delete val="1"/>
      </c:legendEntry>
      <c:legendEntry>
        <c:idx val="1"/>
        <c:delete val="1"/>
      </c:legendEntry>
      <c:layout>
        <c:manualLayout>
          <c:xMode val="edge"/>
          <c:yMode val="edge"/>
          <c:x val="0.12725"/>
          <c:y val="0.0785"/>
          <c:w val="0.4465"/>
          <c:h val="0.11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
          <c:w val="0.96"/>
          <c:h val="0.9465"/>
        </c:manualLayout>
      </c:layout>
      <c:barChart>
        <c:barDir val="col"/>
        <c:grouping val="stacked"/>
        <c:varyColors val="0"/>
        <c:ser>
          <c:idx val="0"/>
          <c:order val="1"/>
          <c:tx>
            <c:v>Über- bzw. Unterschreitung des Schwellwertes</c:v>
          </c:tx>
          <c:spPr>
            <a:solidFill>
              <a:srgbClr val="FF9900"/>
            </a:solidFill>
          </c:spPr>
          <c:invertIfNegative val="0"/>
          <c:extLst>
            <c:ext xmlns:c14="http://schemas.microsoft.com/office/drawing/2007/8/2/chart" uri="{6F2FDCE9-48DA-4B69-8628-5D25D57E5C99}">
              <c14:invertSolidFillFmt>
                <c14:spPr>
                  <a:solidFill>
                    <a:srgbClr val="FF0000"/>
                  </a:solidFill>
                </c14:spPr>
              </c14:invertSolidFillFmt>
            </c:ext>
          </c:extLst>
          <c:cat>
            <c:numRef>
              <c:f>'Präzision Beisp. schwankend'!$A$12:$A$25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schwankend'!$V$12:$V$25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33438067"/>
        <c:axId val="32507148"/>
      </c:barChart>
      <c:lineChart>
        <c:grouping val="stacked"/>
        <c:varyColors val="0"/>
        <c:ser>
          <c:idx val="1"/>
          <c:order val="0"/>
          <c:tx>
            <c:v>Differenz dt</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00"/>
              </a:solidFill>
              <a:ln>
                <a:solidFill>
                  <a:srgbClr val="008000"/>
                </a:solidFill>
              </a:ln>
            </c:spPr>
          </c:marker>
          <c:cat>
            <c:numRef>
              <c:f>'Präzision Beisp. schwankend'!$A$12:$A$25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schwankend'!$B$12:$B$25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3438067"/>
        <c:axId val="32507148"/>
      </c:lineChart>
      <c:catAx>
        <c:axId val="33438067"/>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cross"/>
        <c:minorTickMark val="none"/>
        <c:tickLblPos val="low"/>
        <c:txPr>
          <a:bodyPr/>
          <a:lstStyle/>
          <a:p>
            <a:pPr>
              <a:defRPr lang="en-US" cap="none" sz="1000" b="0" i="0" u="none" baseline="0">
                <a:latin typeface="Arial"/>
                <a:ea typeface="Arial"/>
                <a:cs typeface="Arial"/>
              </a:defRPr>
            </a:pPr>
          </a:p>
        </c:txPr>
        <c:crossAx val="32507148"/>
        <c:crosses val="autoZero"/>
        <c:auto val="1"/>
        <c:lblOffset val="100"/>
        <c:noMultiLvlLbl val="0"/>
      </c:catAx>
      <c:valAx>
        <c:axId val="32507148"/>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3438067"/>
        <c:crossesAt val="1"/>
        <c:crossBetween val="between"/>
        <c:dispUnits/>
        <c:majorUnit val="2"/>
        <c:minorUnit val="2"/>
      </c:valAx>
      <c:spPr>
        <a:solidFill>
          <a:srgbClr val="FFFFCC"/>
        </a:solidFill>
        <a:ln w="12700">
          <a:solidFill>
            <a:srgbClr val="808080"/>
          </a:solidFill>
        </a:ln>
      </c:spPr>
    </c:plotArea>
    <c:legend>
      <c:legendPos val="r"/>
      <c:layout>
        <c:manualLayout>
          <c:xMode val="edge"/>
          <c:yMode val="edge"/>
          <c:x val="0.138"/>
          <c:y val="0.662"/>
          <c:w val="0.73725"/>
          <c:h val="0.124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
          <c:w val="0.951"/>
          <c:h val="1"/>
        </c:manualLayout>
      </c:layout>
      <c:barChart>
        <c:barDir val="col"/>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1x'!$X$12:$X$25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spPr>
            <a:gradFill rotWithShape="1">
              <a:gsLst>
                <a:gs pos="0">
                  <a:srgbClr val="FF9900"/>
                </a:gs>
                <a:gs pos="50000">
                  <a:srgbClr val="FFFFFF"/>
                </a:gs>
                <a:gs pos="100000">
                  <a:srgbClr val="FF99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'Präzision Beisp. 1x'!$W$12:$W$25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Beisp. 1x'!$Y$12:$Y$25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24128877"/>
        <c:axId val="15833302"/>
      </c:barChart>
      <c:catAx>
        <c:axId val="24128877"/>
        <c:scaling>
          <c:orientation val="minMax"/>
        </c:scaling>
        <c:axPos val="b"/>
        <c:delete val="0"/>
        <c:numFmt formatCode="General" sourceLinked="1"/>
        <c:majorTickMark val="cross"/>
        <c:minorTickMark val="none"/>
        <c:tickLblPos val="none"/>
        <c:crossAx val="15833302"/>
        <c:crosses val="autoZero"/>
        <c:auto val="1"/>
        <c:lblOffset val="100"/>
        <c:noMultiLvlLbl val="0"/>
      </c:catAx>
      <c:valAx>
        <c:axId val="15833302"/>
        <c:scaling>
          <c:orientation val="minMax"/>
          <c:max val="80"/>
          <c:min val="-10"/>
        </c:scaling>
        <c:axPos val="l"/>
        <c:title>
          <c:tx>
            <c:rich>
              <a:bodyPr vert="horz" rot="-5400000" anchor="ctr"/>
              <a:lstStyle/>
              <a:p>
                <a:pPr algn="ctr">
                  <a:defRPr/>
                </a:pPr>
                <a:r>
                  <a:rPr lang="en-US" cap="none" sz="1100" b="1" i="0" u="none" baseline="0">
                    <a:latin typeface="Arial"/>
                    <a:ea typeface="Arial"/>
                    <a:cs typeface="Arial"/>
                  </a:rPr>
                  <a:t>s</a:t>
                </a:r>
                <a:r>
                  <a:rPr lang="en-US" cap="none" sz="1100" b="1" i="0" u="none" baseline="-25000">
                    <a:latin typeface="Arial"/>
                    <a:ea typeface="Arial"/>
                    <a:cs typeface="Arial"/>
                  </a:rPr>
                  <a:t>t</a:t>
                </a:r>
                <a:r>
                  <a:rPr lang="en-US" cap="none" sz="1100" b="1" i="0" u="none" baseline="0">
                    <a:latin typeface="Arial"/>
                    <a:ea typeface="Arial"/>
                    <a:cs typeface="Arial"/>
                  </a:rPr>
                  <a:t> </a:t>
                </a:r>
                <a:r>
                  <a:rPr lang="en-US" cap="none" sz="1000" b="1" i="0" u="none" baseline="0">
                    <a:latin typeface="Arial"/>
                    <a:ea typeface="Arial"/>
                    <a:cs typeface="Arial"/>
                  </a:rPr>
                  <a:t>in</a:t>
                </a:r>
                <a:r>
                  <a:rPr lang="en-US" cap="none" sz="1100" b="1" i="0" u="none" baseline="0">
                    <a:latin typeface="Arial"/>
                    <a:ea typeface="Arial"/>
                    <a:cs typeface="Arial"/>
                  </a:rPr>
                  <a:t> %²</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4128877"/>
        <c:crossesAt val="1"/>
        <c:crossBetween val="between"/>
        <c:dispUnits/>
        <c:majorUnit val="10"/>
        <c:minorUnit val="10"/>
      </c:valAx>
      <c:spPr>
        <a:solidFill>
          <a:srgbClr val="FFFFCC"/>
        </a:solidFill>
      </c:spPr>
    </c:plotArea>
    <c:legend>
      <c:legendPos val="r"/>
      <c:legendEntry>
        <c:idx val="0"/>
        <c:delete val="1"/>
      </c:legendEntry>
      <c:legendEntry>
        <c:idx val="1"/>
        <c:delete val="1"/>
      </c:legendEntry>
      <c:layout>
        <c:manualLayout>
          <c:xMode val="edge"/>
          <c:yMode val="edge"/>
          <c:x val="0.5425"/>
          <c:y val="0.07025"/>
          <c:w val="0.4465"/>
          <c:h val="0.11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
          <c:w val="0.96"/>
          <c:h val="0.94625"/>
        </c:manualLayout>
      </c:layout>
      <c:barChart>
        <c:barDir val="col"/>
        <c:grouping val="stacked"/>
        <c:varyColors val="0"/>
        <c:ser>
          <c:idx val="0"/>
          <c:order val="1"/>
          <c:tx>
            <c:v>Über- bzw. Unterschreitung des Schwellwertes</c:v>
          </c:tx>
          <c:spPr>
            <a:solidFill>
              <a:srgbClr val="FF9900"/>
            </a:solidFill>
          </c:spPr>
          <c:invertIfNegative val="0"/>
          <c:extLst>
            <c:ext xmlns:c14="http://schemas.microsoft.com/office/drawing/2007/8/2/chart" uri="{6F2FDCE9-48DA-4B69-8628-5D25D57E5C99}">
              <c14:invertSolidFillFmt>
                <c14:spPr>
                  <a:solidFill>
                    <a:srgbClr val="FF0000"/>
                  </a:solidFill>
                </c14:spPr>
              </c14:invertSolidFillFmt>
            </c:ext>
          </c:extLst>
          <c:cat>
            <c:numRef>
              <c:f>'Präzision Beisp. 1x'!$A$12:$A$25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1x'!$V$12:$V$25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8281991"/>
        <c:axId val="7429056"/>
      </c:barChart>
      <c:lineChart>
        <c:grouping val="stacked"/>
        <c:varyColors val="0"/>
        <c:ser>
          <c:idx val="1"/>
          <c:order val="0"/>
          <c:tx>
            <c:v>Differenz dt</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00"/>
              </a:solidFill>
              <a:ln>
                <a:solidFill>
                  <a:srgbClr val="008000"/>
                </a:solidFill>
              </a:ln>
            </c:spPr>
          </c:marker>
          <c:cat>
            <c:numRef>
              <c:f>'Präzision Beisp. 1x'!$A$12:$A$25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'Präzision Beisp. 1x'!$B$12:$B$25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8281991"/>
        <c:axId val="7429056"/>
      </c:lineChart>
      <c:catAx>
        <c:axId val="8281991"/>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cross"/>
        <c:minorTickMark val="none"/>
        <c:tickLblPos val="low"/>
        <c:txPr>
          <a:bodyPr/>
          <a:lstStyle/>
          <a:p>
            <a:pPr>
              <a:defRPr lang="en-US" cap="none" sz="1000" b="0" i="0" u="none" baseline="0">
                <a:latin typeface="Arial"/>
                <a:ea typeface="Arial"/>
                <a:cs typeface="Arial"/>
              </a:defRPr>
            </a:pPr>
          </a:p>
        </c:txPr>
        <c:crossAx val="7429056"/>
        <c:crosses val="autoZero"/>
        <c:auto val="1"/>
        <c:lblOffset val="100"/>
        <c:noMultiLvlLbl val="0"/>
      </c:catAx>
      <c:valAx>
        <c:axId val="7429056"/>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8281991"/>
        <c:crossesAt val="1"/>
        <c:crossBetween val="between"/>
        <c:dispUnits/>
        <c:majorUnit val="2"/>
        <c:minorUnit val="2"/>
      </c:valAx>
      <c:spPr>
        <a:solidFill>
          <a:srgbClr val="FFFFCC"/>
        </a:solidFill>
        <a:ln w="12700">
          <a:solidFill>
            <a:srgbClr val="808080"/>
          </a:solidFill>
        </a:ln>
      </c:spPr>
    </c:plotArea>
    <c:legend>
      <c:legendPos val="r"/>
      <c:layout>
        <c:manualLayout>
          <c:xMode val="edge"/>
          <c:yMode val="edge"/>
          <c:x val="0.138"/>
          <c:y val="0.6595"/>
          <c:w val="0.73725"/>
          <c:h val="0.12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
          <c:w val="0.9555"/>
          <c:h val="0.933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66861505"/>
        <c:axId val="64882634"/>
      </c:barChart>
      <c:catAx>
        <c:axId val="66861505"/>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64882634"/>
        <c:crosses val="autoZero"/>
        <c:auto val="1"/>
        <c:lblOffset val="100"/>
        <c:noMultiLvlLbl val="0"/>
      </c:catAx>
      <c:valAx>
        <c:axId val="64882634"/>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66861505"/>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375"/>
          <c:y val="0.622"/>
          <c:w val="0.453"/>
          <c:h val="0.13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konst.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konst. anst.'!$AA$13:$AA$25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7072795"/>
        <c:axId val="21001972"/>
      </c:barChart>
      <c:catAx>
        <c:axId val="47072795"/>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21001972"/>
        <c:crosses val="autoZero"/>
        <c:auto val="1"/>
        <c:lblOffset val="100"/>
        <c:tickLblSkip val="1"/>
        <c:noMultiLvlLbl val="0"/>
      </c:catAx>
      <c:valAx>
        <c:axId val="21001972"/>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7072795"/>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1195"/>
          <c:y val="0.0947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
          <c:w val="0.9555"/>
          <c:h val="0.933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54800021"/>
        <c:axId val="23438142"/>
      </c:barChart>
      <c:catAx>
        <c:axId val="54800021"/>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23438142"/>
        <c:crosses val="autoZero"/>
        <c:auto val="1"/>
        <c:lblOffset val="100"/>
        <c:noMultiLvlLbl val="0"/>
      </c:catAx>
      <c:valAx>
        <c:axId val="23438142"/>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4800021"/>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375"/>
          <c:y val="0.622"/>
          <c:w val="0.453"/>
          <c:h val="0.13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"logarithm." anst.'!$A$13:$A$25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"logarithm." anst.'!$AA$13:$AA$25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9616687"/>
        <c:axId val="19441320"/>
      </c:barChart>
      <c:catAx>
        <c:axId val="9616687"/>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19441320"/>
        <c:crosses val="autoZero"/>
        <c:auto val="1"/>
        <c:lblOffset val="100"/>
        <c:tickLblSkip val="1"/>
        <c:noMultiLvlLbl val="0"/>
      </c:catAx>
      <c:valAx>
        <c:axId val="19441320"/>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9616687"/>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1415"/>
          <c:y val="0.118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9"/>
          <c:h val="1"/>
        </c:manualLayout>
      </c:layout>
      <c:barChart>
        <c:barDir val="col"/>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real - Werte'!$AH$16:$AH$116</c:f>
              <c:numCache>
                <c:ptCount val="101"/>
                <c:pt idx="0">
                  <c:v>0</c:v>
                </c:pt>
                <c:pt idx="1">
                  <c:v>22.070000000000007</c:v>
                </c:pt>
                <c:pt idx="2">
                  <c:v>16.940000000000012</c:v>
                </c:pt>
                <c:pt idx="3">
                  <c:v>2.2900000000000134</c:v>
                </c:pt>
                <c:pt idx="4">
                  <c:v>3.640000000000015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spPr>
            <a:gradFill rotWithShape="1">
              <a:gsLst>
                <a:gs pos="0">
                  <a:srgbClr val="FF9900"/>
                </a:gs>
                <a:gs pos="50000">
                  <a:srgbClr val="FFFFFF"/>
                </a:gs>
                <a:gs pos="100000">
                  <a:srgbClr val="FF99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'Präzision real - Werte'!$AG$16:$AG$116</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2"/>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real - Werte'!$AI$16:$AI$116</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23623157"/>
        <c:axId val="11281822"/>
      </c:barChart>
      <c:catAx>
        <c:axId val="23623157"/>
        <c:scaling>
          <c:orientation val="minMax"/>
        </c:scaling>
        <c:axPos val="b"/>
        <c:delete val="0"/>
        <c:numFmt formatCode="General" sourceLinked="1"/>
        <c:majorTickMark val="out"/>
        <c:minorTickMark val="none"/>
        <c:tickLblPos val="none"/>
        <c:crossAx val="11281822"/>
        <c:crosses val="autoZero"/>
        <c:auto val="1"/>
        <c:lblOffset val="100"/>
        <c:tickLblSkip val="1"/>
        <c:noMultiLvlLbl val="0"/>
      </c:catAx>
      <c:valAx>
        <c:axId val="11281822"/>
        <c:scaling>
          <c:orientation val="minMax"/>
          <c:max val="80"/>
          <c:min val="0"/>
        </c:scaling>
        <c:axPos val="l"/>
        <c:title>
          <c:tx>
            <c:rich>
              <a:bodyPr vert="horz" rot="0" anchor="ctr"/>
              <a:lstStyle/>
              <a:p>
                <a:pPr algn="ctr">
                  <a:defRPr/>
                </a:pPr>
                <a:r>
                  <a:rPr lang="en-US" cap="none" sz="1100" b="1" i="0" u="none" baseline="0">
                    <a:latin typeface="Arial"/>
                    <a:ea typeface="Arial"/>
                    <a:cs typeface="Arial"/>
                  </a:rPr>
                  <a:t>s</a:t>
                </a:r>
                <a:r>
                  <a:rPr lang="en-US" cap="none" sz="1100" b="1" i="0" u="none" baseline="-25000">
                    <a:latin typeface="Arial"/>
                    <a:ea typeface="Arial"/>
                    <a:cs typeface="Arial"/>
                  </a:rPr>
                  <a:t>t</a:t>
                </a:r>
                <a:r>
                  <a:rPr lang="en-US" cap="none" sz="1000" b="1" i="0" u="none" baseline="0">
                    <a:latin typeface="Arial"/>
                    <a:ea typeface="Arial"/>
                    <a:cs typeface="Arial"/>
                  </a:rPr>
                  <a:t> in %²</a:t>
                </a:r>
              </a:p>
            </c:rich>
          </c:tx>
          <c:layout>
            <c:manualLayout>
              <c:xMode val="factor"/>
              <c:yMode val="factor"/>
              <c:x val="0.01"/>
              <c:y val="0.1155"/>
            </c:manualLayout>
          </c:layout>
          <c:overlay val="0"/>
          <c:spPr>
            <a:solidFill>
              <a:srgbClr val="FFFFFF"/>
            </a:solidFill>
            <a:ln w="3175">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3623157"/>
        <c:crossesAt val="1"/>
        <c:crossBetween val="between"/>
        <c:dispUnits/>
        <c:majorUnit val="10"/>
        <c:minorUnit val="10"/>
      </c:valAx>
      <c:spPr>
        <a:solidFill>
          <a:srgbClr val="FFFFCC"/>
        </a:solidFill>
      </c:spPr>
    </c:plotArea>
    <c:legend>
      <c:legendPos val="r"/>
      <c:legendEntry>
        <c:idx val="0"/>
        <c:delete val="1"/>
      </c:legendEntry>
      <c:legendEntry>
        <c:idx val="1"/>
        <c:delete val="1"/>
      </c:legendEntry>
      <c:layout>
        <c:manualLayout>
          <c:xMode val="edge"/>
          <c:yMode val="edge"/>
          <c:x val="0.39675"/>
          <c:y val="0"/>
          <c:w val="0.22625"/>
          <c:h val="0.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25400">
      <a:solidFill>
        <a:srgbClr val="FF9900"/>
      </a:solidFill>
    </a:ln>
  </c:spPr>
  <c:txPr>
    <a:bodyPr vert="horz" rot="0"/>
    <a:lstStyle/>
    <a:p>
      <a:pPr>
        <a:defRPr lang="en-US" cap="none" sz="112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
          <c:w val="0.9555"/>
          <c:h val="0.933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0754153"/>
        <c:axId val="31243058"/>
      </c:barChart>
      <c:catAx>
        <c:axId val="40754153"/>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31243058"/>
        <c:crosses val="autoZero"/>
        <c:auto val="1"/>
        <c:lblOffset val="100"/>
        <c:noMultiLvlLbl val="0"/>
      </c:catAx>
      <c:valAx>
        <c:axId val="31243058"/>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40754153"/>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375"/>
          <c:y val="0.622"/>
          <c:w val="0.453"/>
          <c:h val="0.13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12752067"/>
        <c:axId val="47659740"/>
      </c:barChart>
      <c:catAx>
        <c:axId val="12752067"/>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47659740"/>
        <c:crosses val="autoZero"/>
        <c:auto val="1"/>
        <c:lblOffset val="100"/>
        <c:tickLblSkip val="1"/>
        <c:noMultiLvlLbl val="0"/>
      </c:catAx>
      <c:valAx>
        <c:axId val="47659740"/>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2752067"/>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1195"/>
          <c:y val="0.0947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
          <c:w val="0.9555"/>
          <c:h val="0.933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26284477"/>
        <c:axId val="35233702"/>
      </c:barChart>
      <c:catAx>
        <c:axId val="26284477"/>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35233702"/>
        <c:crosses val="autoZero"/>
        <c:auto val="1"/>
        <c:lblOffset val="100"/>
        <c:noMultiLvlLbl val="0"/>
      </c:catAx>
      <c:valAx>
        <c:axId val="35233702"/>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26284477"/>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375"/>
          <c:y val="0.622"/>
          <c:w val="0.453"/>
          <c:h val="0.13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schwankend (2)'!$A$13:$A$25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schwankend (2)'!$AA$13:$AA$25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8667863"/>
        <c:axId val="35357584"/>
      </c:barChart>
      <c:catAx>
        <c:axId val="48667863"/>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35357584"/>
        <c:crosses val="autoZero"/>
        <c:auto val="1"/>
        <c:lblOffset val="100"/>
        <c:tickLblSkip val="1"/>
        <c:noMultiLvlLbl val="0"/>
      </c:catAx>
      <c:valAx>
        <c:axId val="35357584"/>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8667863"/>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1195"/>
          <c:y val="0.0947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
          <c:w val="0.9555"/>
          <c:h val="0.933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9782801"/>
        <c:axId val="45392026"/>
      </c:barChart>
      <c:catAx>
        <c:axId val="49782801"/>
        <c:scaling>
          <c:orientation val="minMax"/>
        </c:scaling>
        <c:axPos val="b"/>
        <c:title>
          <c:tx>
            <c:rich>
              <a:bodyPr vert="horz" rot="0" anchor="ctr"/>
              <a:lstStyle/>
              <a:p>
                <a:pPr algn="ctr">
                  <a:defRPr/>
                </a:pPr>
                <a:r>
                  <a:rPr lang="en-US" cap="none" sz="1000"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45392026"/>
        <c:crosses val="autoZero"/>
        <c:auto val="1"/>
        <c:lblOffset val="100"/>
        <c:noMultiLvlLbl val="0"/>
      </c:catAx>
      <c:valAx>
        <c:axId val="45392026"/>
        <c:scaling>
          <c:orientation val="minMax"/>
          <c:max val="10"/>
          <c:min val="-10"/>
        </c:scaling>
        <c:axPos val="l"/>
        <c:title>
          <c:tx>
            <c:rich>
              <a:bodyPr vert="horz" rot="-5400000" anchor="ctr"/>
              <a:lstStyle/>
              <a:p>
                <a:pPr algn="ctr">
                  <a:defRPr/>
                </a:pPr>
                <a:r>
                  <a:rPr lang="en-US" cap="none" sz="1000" b="1" i="0" u="none" baseline="0">
                    <a:latin typeface="Arial"/>
                    <a:ea typeface="Arial"/>
                    <a:cs typeface="Arial"/>
                  </a:rPr>
                  <a:t>Differenz </a:t>
                </a:r>
                <a:r>
                  <a:rPr lang="en-US" cap="none" sz="1100" b="1" i="0" u="none" baseline="0">
                    <a:latin typeface="Arial"/>
                    <a:ea typeface="Arial"/>
                    <a:cs typeface="Arial"/>
                  </a:rPr>
                  <a:t>d</a:t>
                </a:r>
                <a:r>
                  <a:rPr lang="en-US" cap="none" sz="1100" b="1" i="0" u="none" baseline="-25000">
                    <a:latin typeface="Arial"/>
                    <a:ea typeface="Arial"/>
                    <a:cs typeface="Arial"/>
                  </a:rPr>
                  <a:t>t</a:t>
                </a:r>
                <a:r>
                  <a:rPr lang="en-US" cap="none" sz="1000" b="1" i="0" u="none" baseline="0">
                    <a:latin typeface="Arial"/>
                    <a:ea typeface="Arial"/>
                    <a:cs typeface="Arial"/>
                  </a:rPr>
                  <a:t>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49782801"/>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375"/>
          <c:y val="0.622"/>
          <c:w val="0.453"/>
          <c:h val="0.137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absol. konst. (3%)'!$A$13:$A$25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absol. konst. (3%)'!$AA$13:$AA$25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5875051"/>
        <c:axId val="52875460"/>
      </c:barChart>
      <c:catAx>
        <c:axId val="5875051"/>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52875460"/>
        <c:crosses val="autoZero"/>
        <c:auto val="1"/>
        <c:lblOffset val="100"/>
        <c:tickLblSkip val="1"/>
        <c:noMultiLvlLbl val="0"/>
      </c:catAx>
      <c:valAx>
        <c:axId val="52875460"/>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875051"/>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43625"/>
          <c:y val="0.5592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
          <c:w val="0.9575"/>
          <c:h val="0.93275"/>
        </c:manualLayout>
      </c:layout>
      <c:barChart>
        <c:barDir val="col"/>
        <c:grouping val="stacked"/>
        <c:varyColors val="0"/>
        <c:ser>
          <c:idx val="0"/>
          <c:order val="0"/>
          <c:tx>
            <c:v>bis Schwellwert</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1x'!$U$13:$U$25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1x'!$V$13:$V$25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1x'!$W$13:$W$25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6117093"/>
        <c:axId val="55053838"/>
      </c:barChart>
      <c:catAx>
        <c:axId val="6117093"/>
        <c:scaling>
          <c:orientation val="minMax"/>
        </c:scaling>
        <c:axPos val="b"/>
        <c:title>
          <c:tx>
            <c:rich>
              <a:bodyPr vert="horz" rot="0" anchor="ctr"/>
              <a:lstStyle/>
              <a:p>
                <a:pPr algn="ctr">
                  <a:defRPr/>
                </a:pPr>
                <a:r>
                  <a:rPr lang="en-US" cap="none" sz="975" b="1" i="0" u="none" baseline="0">
                    <a:latin typeface="Arial"/>
                    <a:ea typeface="Arial"/>
                    <a:cs typeface="Arial"/>
                  </a:rPr>
                  <a:t>Kontrollzyklus</a:t>
                </a:r>
              </a:p>
            </c:rich>
          </c:tx>
          <c:layout/>
          <c:overlay val="0"/>
          <c:spPr>
            <a:noFill/>
            <a:ln>
              <a:noFill/>
            </a:ln>
          </c:spPr>
        </c:title>
        <c:delete val="0"/>
        <c:numFmt formatCode="General" sourceLinked="1"/>
        <c:majorTickMark val="none"/>
        <c:minorTickMark val="none"/>
        <c:tickLblPos val="low"/>
        <c:txPr>
          <a:bodyPr/>
          <a:lstStyle/>
          <a:p>
            <a:pPr>
              <a:defRPr lang="en-US" cap="none" sz="1000" b="0" i="0" u="none" baseline="0">
                <a:latin typeface="Arial"/>
                <a:ea typeface="Arial"/>
                <a:cs typeface="Arial"/>
              </a:defRPr>
            </a:pPr>
          </a:p>
        </c:txPr>
        <c:crossAx val="55053838"/>
        <c:crosses val="autoZero"/>
        <c:auto val="1"/>
        <c:lblOffset val="100"/>
        <c:noMultiLvlLbl val="0"/>
      </c:catAx>
      <c:valAx>
        <c:axId val="55053838"/>
        <c:scaling>
          <c:orientation val="minMax"/>
          <c:max val="10"/>
          <c:min val="-10"/>
        </c:scaling>
        <c:axPos val="l"/>
        <c:title>
          <c:tx>
            <c:rich>
              <a:bodyPr vert="horz" rot="-5400000" anchor="ctr"/>
              <a:lstStyle/>
              <a:p>
                <a:pPr algn="ctr">
                  <a:defRPr/>
                </a:pPr>
                <a:r>
                  <a:rPr lang="en-US" cap="none" sz="975" b="1" i="0" u="none" baseline="0">
                    <a:latin typeface="Arial"/>
                    <a:ea typeface="Arial"/>
                    <a:cs typeface="Arial"/>
                  </a:rPr>
                  <a:t>Differenz </a:t>
                </a:r>
                <a:r>
                  <a:rPr lang="en-US" cap="none" sz="1075" b="1" i="0" u="none" baseline="0">
                    <a:latin typeface="Arial"/>
                    <a:ea typeface="Arial"/>
                    <a:cs typeface="Arial"/>
                  </a:rPr>
                  <a:t>d</a:t>
                </a:r>
                <a:r>
                  <a:rPr lang="en-US" cap="none" sz="1075" b="1" i="0" u="none" baseline="-25000">
                    <a:latin typeface="Arial"/>
                    <a:ea typeface="Arial"/>
                    <a:cs typeface="Arial"/>
                  </a:rPr>
                  <a:t>t</a:t>
                </a:r>
                <a:r>
                  <a:rPr lang="en-US" cap="none" sz="975" b="1" i="0" u="none" baseline="0">
                    <a:latin typeface="Arial"/>
                    <a:ea typeface="Arial"/>
                    <a:cs typeface="Arial"/>
                  </a:rPr>
                  <a:t> in </a:t>
                </a:r>
                <a:r>
                  <a:rPr lang="en-US" cap="none" sz="1075"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6117093"/>
        <c:crossesAt val="1"/>
        <c:crossBetween val="between"/>
        <c:dispUnits/>
        <c:majorUnit val="2"/>
      </c:valAx>
      <c:spPr>
        <a:solidFill>
          <a:srgbClr val="FFFFCC"/>
        </a:solidFill>
        <a:ln w="12700">
          <a:solidFill>
            <a:srgbClr val="808080"/>
          </a:solidFill>
        </a:ln>
      </c:spPr>
    </c:plotArea>
    <c:legend>
      <c:legendPos val="r"/>
      <c:legendEntry>
        <c:idx val="2"/>
        <c:delete val="1"/>
      </c:legendEntry>
      <c:layout>
        <c:manualLayout>
          <c:xMode val="edge"/>
          <c:yMode val="edge"/>
          <c:x val="0.11175"/>
          <c:y val="0.619"/>
          <c:w val="0.453"/>
          <c:h val="0.139"/>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0475"/>
          <c:w val="0.94625"/>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1x'!$X$13:$X$25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1x'!$Y$13:$Y$25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1x'!$Z$13:$Z$25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Beisp. 1x'!$A$13:$A$25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cat>
          <c:val>
            <c:numRef>
              <c:f>'Drift Beisp. 1x'!$AA$13:$AA$25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25722495"/>
        <c:axId val="30175864"/>
      </c:barChart>
      <c:catAx>
        <c:axId val="25722495"/>
        <c:scaling>
          <c:orientation val="minMax"/>
        </c:scaling>
        <c:axPos val="b"/>
        <c:delete val="0"/>
        <c:numFmt formatCode="0" sourceLinked="0"/>
        <c:majorTickMark val="none"/>
        <c:minorTickMark val="none"/>
        <c:tickLblPos val="none"/>
        <c:txPr>
          <a:bodyPr vert="horz" rot="-5400000"/>
          <a:lstStyle/>
          <a:p>
            <a:pPr>
              <a:defRPr lang="en-US" cap="none" sz="825" b="0" i="0" u="none" baseline="0">
                <a:latin typeface="Arial"/>
                <a:ea typeface="Arial"/>
                <a:cs typeface="Arial"/>
              </a:defRPr>
            </a:pPr>
          </a:p>
        </c:txPr>
        <c:crossAx val="30175864"/>
        <c:crosses val="autoZero"/>
        <c:auto val="1"/>
        <c:lblOffset val="100"/>
        <c:tickLblSkip val="1"/>
        <c:noMultiLvlLbl val="0"/>
      </c:catAx>
      <c:valAx>
        <c:axId val="30175864"/>
        <c:scaling>
          <c:orientation val="minMax"/>
          <c:max val="10"/>
          <c:min val="0"/>
        </c:scaling>
        <c:axPos val="l"/>
        <c:title>
          <c:tx>
            <c:rich>
              <a:bodyPr vert="horz" rot="-5400000" anchor="ctr"/>
              <a:lstStyle/>
              <a:p>
                <a:pPr algn="ctr">
                  <a:defRPr/>
                </a:pPr>
                <a:r>
                  <a:rPr lang="en-US" cap="none" sz="1000" b="1" i="0" u="none" baseline="0">
                    <a:latin typeface="Arial"/>
                    <a:ea typeface="Arial"/>
                    <a:cs typeface="Arial"/>
                  </a:rPr>
                  <a:t>Summe (pos bzw. neg) in </a:t>
                </a:r>
                <a:r>
                  <a:rPr lang="en-US" cap="none" sz="1100" b="1" i="0" u="none" baseline="0">
                    <a:latin typeface="Arial"/>
                    <a:ea typeface="Arial"/>
                    <a:cs typeface="Arial"/>
                  </a:rPr>
                  <a: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5722495"/>
        <c:crossesAt val="1"/>
        <c:crossBetween val="between"/>
        <c:dispUnits/>
        <c:majorUnit val="1"/>
        <c:minorUnit val="1"/>
      </c:valAx>
      <c:spPr>
        <a:solidFill>
          <a:srgbClr val="FFFFCC"/>
        </a:solidFill>
        <a:ln w="12700">
          <a:solidFill>
            <a:srgbClr val="808080"/>
          </a:solidFill>
        </a:ln>
      </c:spPr>
    </c:plotArea>
    <c:legend>
      <c:legendPos val="r"/>
      <c:legendEntry>
        <c:idx val="1"/>
        <c:delete val="1"/>
      </c:legendEntry>
      <c:layout>
        <c:manualLayout>
          <c:xMode val="edge"/>
          <c:yMode val="edge"/>
          <c:x val="0.43625"/>
          <c:y val="0.55925"/>
          <c:w val="0.3965"/>
          <c:h val="0.26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19"/>
          <c:w val="0.955"/>
          <c:h val="0.9055"/>
        </c:manualLayout>
      </c:layout>
      <c:scatterChart>
        <c:scatterStyle val="lineMarker"/>
        <c:varyColors val="0"/>
        <c:ser>
          <c:idx val="0"/>
          <c:order val="0"/>
          <c:tx>
            <c:strRef>
              <c:f>'Drift Zfg. - Diag (2)'!$E$42</c:f>
              <c:strCache>
                <c:ptCount val="1"/>
                <c:pt idx="0">
                  <c:v>Drift absolut konstant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993366"/>
                </a:solidFill>
              </a:ln>
            </c:spPr>
          </c:marker>
          <c:xVal>
            <c:numRef>
              <c:f>'Drift Zfg. - Diag (2)'!$F$8:$F$38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'Drift Zfg. - Diag (2)'!$E$8:$E$38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ser>
          <c:idx val="1"/>
          <c:order val="1"/>
          <c:tx>
            <c:strRef>
              <c:f>'Drift Zfg. - Diag (2)'!$A$40</c:f>
              <c:strCache>
                <c:ptCount val="1"/>
                <c:pt idx="0">
                  <c:v>Drift konstant ansteigend - Differenz je Kontrollzyklus</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xVal>
            <c:numRef>
              <c:f>'Drift Zfg. - Diag (2)'!$B$8:$B$37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'Drift Zfg. - Diag (2)'!$A$8:$A$37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2"/>
          <c:order val="2"/>
          <c:tx>
            <c:strRef>
              <c:f>'Drift Zfg. - Diag (2)'!$C$41</c:f>
              <c:strCache>
                <c:ptCount val="1"/>
                <c:pt idx="0">
                  <c:v>Drift konstant ansteigend, result. absolute Drift</c:v>
                </c:pt>
              </c:strCache>
            </c:strRef>
          </c:tx>
          <c:spPr>
            <a:ln w="381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noFill/>
              </a:ln>
            </c:spPr>
          </c:marker>
          <c:xVal>
            <c:numRef>
              <c:f>'Drift Zfg. - Diag (2)'!$B$8:$B$37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'Drift Zfg. - Diag (2)'!$C$8:$C$37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3"/>
          <c:order val="3"/>
          <c:tx>
            <c:strRef>
              <c:f>'Drift Zfg. - Diag (2)'!$H$43</c:f>
              <c:strCache>
                <c:ptCount val="1"/>
                <c:pt idx="0">
                  <c:v>Drift "logarithm." ansteigend - Anfangs-Differenz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noFill/>
              </a:ln>
            </c:spPr>
          </c:marker>
          <c:xVal>
            <c:numRef>
              <c:f>'Drift Zfg. - Diag (2)'!$I$10:$I$32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xVal>
          <c:yVal>
            <c:numRef>
              <c:f>'Drift Zfg. - Diag (2)'!$H$10:$H$32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ser>
          <c:idx val="4"/>
          <c:order val="4"/>
          <c:tx>
            <c:strRef>
              <c:f>'Drift Zfg. - Diag (2)'!$J$44</c:f>
              <c:strCache>
                <c:ptCount val="1"/>
                <c:pt idx="0">
                  <c:v>Drift "logarithm." ansteigend - result. absol. Drift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noFill/>
              <a:ln>
                <a:noFill/>
              </a:ln>
            </c:spPr>
          </c:marker>
          <c:xVal>
            <c:numRef>
              <c:f>'Drift Zfg. - Diag (2)'!$I$10:$I$32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xVal>
          <c:yVal>
            <c:numRef>
              <c:f>'Drift Zfg. - Diag (2)'!$J$10:$J$32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axId val="3147321"/>
        <c:axId val="28325890"/>
      </c:scatterChart>
      <c:valAx>
        <c:axId val="3147321"/>
        <c:scaling>
          <c:orientation val="minMax"/>
          <c:max val="30"/>
        </c:scaling>
        <c:axPos val="b"/>
        <c:title>
          <c:tx>
            <c:rich>
              <a:bodyPr vert="horz" rot="0" anchor="ctr"/>
              <a:lstStyle/>
              <a:p>
                <a:pPr algn="ctr">
                  <a:defRPr/>
                </a:pPr>
                <a:r>
                  <a:rPr lang="en-US" cap="none" sz="800" b="1" i="0" u="none" baseline="0">
                    <a:latin typeface="Arial"/>
                    <a:ea typeface="Arial"/>
                    <a:cs typeface="Arial"/>
                  </a:rPr>
                  <a:t>Anzahl der Kontrollzyklen bis/ bei Prüfwertüberschreitung</a:t>
                </a:r>
              </a:p>
            </c:rich>
          </c:tx>
          <c:layout>
            <c:manualLayout>
              <c:xMode val="factor"/>
              <c:yMode val="factor"/>
              <c:x val="-0.00625"/>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28325890"/>
        <c:crosses val="autoZero"/>
        <c:crossBetween val="midCat"/>
        <c:dispUnits/>
        <c:majorUnit val="2"/>
        <c:minorUnit val="2"/>
      </c:valAx>
      <c:valAx>
        <c:axId val="28325890"/>
        <c:scaling>
          <c:orientation val="minMax"/>
          <c:max val="16"/>
          <c:min val="0"/>
        </c:scaling>
        <c:axPos val="l"/>
        <c:title>
          <c:tx>
            <c:rich>
              <a:bodyPr vert="horz" rot="-5400000" anchor="ctr"/>
              <a:lstStyle/>
              <a:p>
                <a:pPr algn="ctr">
                  <a:defRPr/>
                </a:pPr>
                <a:r>
                  <a:rPr lang="en-US" cap="none" sz="1200" b="1" i="0" u="none" baseline="0"/>
                  <a:t>Drift in </a:t>
                </a:r>
                <a:r>
                  <a:rPr lang="en-US" cap="none" sz="1200" b="1" i="0" u="none" baseline="0"/>
                  <a:t>%</a:t>
                </a:r>
                <a:r>
                  <a:rPr lang="en-US" cap="none" sz="1200" b="1" i="0" u="none" baseline="0"/>
                  <a:t> (Differenz je Wartungsintervall oder absolut)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147321"/>
        <c:crosses val="autoZero"/>
        <c:crossBetween val="midCat"/>
        <c:dispUnits/>
        <c:majorUnit val="1"/>
        <c:minorUnit val="1"/>
      </c:valAx>
      <c:spPr>
        <a:solidFill>
          <a:srgbClr val="FFFFCC"/>
        </a:solidFill>
        <a:ln w="12700">
          <a:solidFill/>
        </a:ln>
      </c:spPr>
    </c:plotArea>
    <c:legend>
      <c:legendPos val="r"/>
      <c:layout>
        <c:manualLayout>
          <c:xMode val="edge"/>
          <c:yMode val="edge"/>
          <c:x val="0.33775"/>
          <c:y val="0.14075"/>
          <c:w val="0.64275"/>
          <c:h val="0.233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19"/>
          <c:w val="0.955"/>
          <c:h val="0.9055"/>
        </c:manualLayout>
      </c:layout>
      <c:scatterChart>
        <c:scatterStyle val="lineMarker"/>
        <c:varyColors val="0"/>
        <c:ser>
          <c:idx val="0"/>
          <c:order val="0"/>
          <c:tx>
            <c:strRef>
              <c:f>'Drift Zfg. - Diag (3)'!$E$42</c:f>
              <c:strCache>
                <c:ptCount val="1"/>
                <c:pt idx="0">
                  <c:v>Drift absolut konstant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993366"/>
                </a:solidFill>
              </a:ln>
            </c:spPr>
          </c:marker>
          <c:xVal>
            <c:numRef>
              <c:f>'Drift Zfg. - Diag (3)'!$F$8:$F$38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'Drift Zfg. - Diag (3)'!$E$8:$E$38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ser>
          <c:idx val="1"/>
          <c:order val="1"/>
          <c:tx>
            <c:strRef>
              <c:f>'Drift Zfg. - Diag (3)'!$A$40</c:f>
              <c:strCache>
                <c:ptCount val="1"/>
                <c:pt idx="0">
                  <c:v>Drift konstant ansteigend - Differenz je Wartungsintervall</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xVal>
            <c:numRef>
              <c:f>'Drift Zfg. - Diag (3)'!$B$8:$B$37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'Drift Zfg. - Diag (3)'!$A$8:$A$37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2"/>
          <c:order val="2"/>
          <c:tx>
            <c:strRef>
              <c:f>'Drift Zfg. - Diag (3)'!$C$41</c:f>
              <c:strCache>
                <c:ptCount val="1"/>
                <c:pt idx="0">
                  <c:v>Drift konstant ansteigend, result. absolute Drift</c:v>
                </c:pt>
              </c:strCache>
            </c:strRef>
          </c:tx>
          <c:spPr>
            <a:ln w="381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noFill/>
              </a:ln>
            </c:spPr>
          </c:marker>
          <c:xVal>
            <c:numRef>
              <c:f>'Drift Zfg. - Diag (3)'!$B$8:$B$37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'Drift Zfg. - Diag (3)'!$C$8:$C$37</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ser>
          <c:idx val="3"/>
          <c:order val="3"/>
          <c:tx>
            <c:strRef>
              <c:f>'Drift Zfg. - Diag (3)'!$H$43</c:f>
              <c:strCache>
                <c:ptCount val="1"/>
                <c:pt idx="0">
                  <c:v>Drift "logarithm." ansteigend - Anfangs-Differenz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noFill/>
              </a:ln>
            </c:spPr>
          </c:marker>
          <c:xVal>
            <c:numRef>
              <c:f>'Drift Zfg. - Diag (3)'!$I$8:$I$32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'Drift Zfg. - Diag (3)'!$H$8:$H$32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4"/>
          <c:order val="4"/>
          <c:tx>
            <c:strRef>
              <c:f>'Drift Zfg. - Diag (3)'!$J$44</c:f>
              <c:strCache>
                <c:ptCount val="1"/>
                <c:pt idx="0">
                  <c:v>Drift "logarithm." ansteigend - result. absol. Drift</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9"/>
            <c:spPr>
              <a:noFill/>
              <a:ln>
                <a:noFill/>
              </a:ln>
            </c:spPr>
          </c:marker>
          <c:xVal>
            <c:numRef>
              <c:f>'Drift Zfg. - Diag (3)'!$I$8:$I$32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'Drift Zfg. - Diag (3)'!$J$8:$J$32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53606419"/>
        <c:axId val="12695724"/>
      </c:scatterChart>
      <c:valAx>
        <c:axId val="53606419"/>
        <c:scaling>
          <c:orientation val="minMax"/>
          <c:max val="30"/>
        </c:scaling>
        <c:axPos val="b"/>
        <c:title>
          <c:tx>
            <c:rich>
              <a:bodyPr vert="horz" rot="0" anchor="ctr"/>
              <a:lstStyle/>
              <a:p>
                <a:pPr algn="ctr">
                  <a:defRPr/>
                </a:pPr>
                <a:r>
                  <a:rPr lang="en-US" cap="none" sz="800" b="1" i="0" u="none" baseline="0">
                    <a:latin typeface="Arial"/>
                    <a:ea typeface="Arial"/>
                    <a:cs typeface="Arial"/>
                  </a:rPr>
                  <a:t>Anzahl der Wartungsintervalle bis/ bei Prüfwertüberschreitung</a:t>
                </a:r>
              </a:p>
            </c:rich>
          </c:tx>
          <c:layout>
            <c:manualLayout>
              <c:xMode val="factor"/>
              <c:yMode val="factor"/>
              <c:x val="-0.00625"/>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12695724"/>
        <c:crosses val="autoZero"/>
        <c:crossBetween val="midCat"/>
        <c:dispUnits/>
        <c:majorUnit val="2"/>
        <c:minorUnit val="2"/>
      </c:valAx>
      <c:valAx>
        <c:axId val="12695724"/>
        <c:scaling>
          <c:orientation val="minMax"/>
          <c:max val="16"/>
          <c:min val="0"/>
        </c:scaling>
        <c:axPos val="l"/>
        <c:title>
          <c:tx>
            <c:rich>
              <a:bodyPr vert="horz" rot="-5400000" anchor="ctr"/>
              <a:lstStyle/>
              <a:p>
                <a:pPr algn="ctr">
                  <a:defRPr/>
                </a:pPr>
                <a:r>
                  <a:rPr lang="en-US" cap="none" sz="1200" b="1" i="0" u="none" baseline="0"/>
                  <a:t>Drift in </a:t>
                </a:r>
                <a:r>
                  <a:rPr lang="en-US" cap="none" sz="1200" b="1" i="0" u="none" baseline="0"/>
                  <a:t>%</a:t>
                </a:r>
                <a:r>
                  <a:rPr lang="en-US" cap="none" sz="1200" b="1" i="0" u="none" baseline="0"/>
                  <a:t> (Differenz je Wartungsintervall oder absolut)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3606419"/>
        <c:crosses val="autoZero"/>
        <c:crossBetween val="midCat"/>
        <c:dispUnits/>
        <c:majorUnit val="1"/>
        <c:minorUnit val="1"/>
      </c:valAx>
      <c:spPr>
        <a:solidFill>
          <a:srgbClr val="FFFFCC"/>
        </a:solidFill>
        <a:ln w="12700">
          <a:solidFill/>
        </a:ln>
      </c:spPr>
    </c:plotArea>
    <c:legend>
      <c:legendPos val="r"/>
      <c:layout>
        <c:manualLayout>
          <c:xMode val="edge"/>
          <c:yMode val="edge"/>
          <c:x val="0.33775"/>
          <c:y val="0.14075"/>
          <c:w val="0.64275"/>
          <c:h val="0.23375"/>
        </c:manualLayout>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8"/>
          <c:w val="0.999"/>
          <c:h val="1"/>
        </c:manualLayout>
      </c:layout>
      <c:barChart>
        <c:barDir val="col"/>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real - Werte'!$AL$16:$AL$116</c:f>
              <c:numCache>
                <c:ptCount val="101"/>
                <c:pt idx="0">
                  <c:v>0</c:v>
                </c:pt>
                <c:pt idx="1">
                  <c:v>62.1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spPr>
            <a:gradFill rotWithShape="1">
              <a:gsLst>
                <a:gs pos="0">
                  <a:srgbClr val="FF9900"/>
                </a:gs>
                <a:gs pos="50000">
                  <a:srgbClr val="FFFFFF"/>
                </a:gs>
                <a:gs pos="100000">
                  <a:srgbClr val="FF99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'Präzision real - Werte'!$AK$16:$AK$116</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2"/>
          <c:tx>
            <c:v>RP 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'Präzision real - Werte'!$AM$16:$AM$116</c:f>
              <c:numCache>
                <c:ptCount val="101"/>
                <c:pt idx="0">
                  <c:v>0</c:v>
                </c:pt>
                <c:pt idx="1">
                  <c:v>49.24999999999999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34427535"/>
        <c:axId val="41412360"/>
      </c:barChart>
      <c:catAx>
        <c:axId val="34427535"/>
        <c:scaling>
          <c:orientation val="minMax"/>
        </c:scaling>
        <c:axPos val="b"/>
        <c:delete val="0"/>
        <c:numFmt formatCode="General" sourceLinked="1"/>
        <c:majorTickMark val="out"/>
        <c:minorTickMark val="none"/>
        <c:tickLblPos val="none"/>
        <c:crossAx val="41412360"/>
        <c:crosses val="autoZero"/>
        <c:auto val="1"/>
        <c:lblOffset val="100"/>
        <c:noMultiLvlLbl val="0"/>
      </c:catAx>
      <c:valAx>
        <c:axId val="41412360"/>
        <c:scaling>
          <c:orientation val="minMax"/>
          <c:max val="80"/>
          <c:min val="0"/>
        </c:scaling>
        <c:axPos val="l"/>
        <c:title>
          <c:tx>
            <c:rich>
              <a:bodyPr vert="horz" rot="0" anchor="ctr"/>
              <a:lstStyle/>
              <a:p>
                <a:pPr algn="ctr">
                  <a:defRPr/>
                </a:pPr>
                <a:r>
                  <a:rPr lang="en-US" cap="none" sz="1100" b="1" i="0" u="none" baseline="0">
                    <a:latin typeface="Arial"/>
                    <a:ea typeface="Arial"/>
                    <a:cs typeface="Arial"/>
                  </a:rPr>
                  <a:t>s</a:t>
                </a:r>
                <a:r>
                  <a:rPr lang="en-US" cap="none" sz="1100" b="1" i="0" u="none" baseline="-25000">
                    <a:latin typeface="Arial"/>
                    <a:ea typeface="Arial"/>
                    <a:cs typeface="Arial"/>
                  </a:rPr>
                  <a:t>t</a:t>
                </a:r>
                <a:r>
                  <a:rPr lang="en-US" cap="none" sz="1100" b="1" i="0" u="none" baseline="0">
                    <a:latin typeface="Arial"/>
                    <a:ea typeface="Arial"/>
                    <a:cs typeface="Arial"/>
                  </a:rPr>
                  <a:t> </a:t>
                </a:r>
                <a:r>
                  <a:rPr lang="en-US" cap="none" sz="1000" b="1" i="0" u="none" baseline="0">
                    <a:latin typeface="Arial"/>
                    <a:ea typeface="Arial"/>
                    <a:cs typeface="Arial"/>
                  </a:rPr>
                  <a:t>in</a:t>
                </a:r>
                <a:r>
                  <a:rPr lang="en-US" cap="none" sz="1100" b="1" i="0" u="none" baseline="0">
                    <a:latin typeface="Arial"/>
                    <a:ea typeface="Arial"/>
                    <a:cs typeface="Arial"/>
                  </a:rPr>
                  <a:t> </a:t>
                </a:r>
                <a:r>
                  <a:rPr lang="en-US" cap="none" sz="1000" b="1" i="0" u="none" baseline="0">
                    <a:latin typeface="Arial"/>
                    <a:ea typeface="Arial"/>
                    <a:cs typeface="Arial"/>
                  </a:rPr>
                  <a:t>%²</a:t>
                </a:r>
              </a:p>
            </c:rich>
          </c:tx>
          <c:layout>
            <c:manualLayout>
              <c:xMode val="factor"/>
              <c:yMode val="factor"/>
              <c:x val="0.0125"/>
              <c:y val="0.1165"/>
            </c:manualLayout>
          </c:layout>
          <c:overlay val="0"/>
          <c:spPr>
            <a:solidFill>
              <a:srgbClr val="FFFFFF"/>
            </a:solidFill>
            <a:ln w="3175">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4427535"/>
        <c:crossesAt val="1"/>
        <c:crossBetween val="between"/>
        <c:dispUnits/>
        <c:majorUnit val="10"/>
        <c:minorUnit val="10"/>
      </c:valAx>
      <c:spPr>
        <a:solidFill>
          <a:srgbClr val="FFFFCC"/>
        </a:solidFill>
      </c:spPr>
    </c:plotArea>
    <c:plotVisOnly val="1"/>
    <c:dispBlanksAs val="gap"/>
    <c:showDLblsOverMax val="0"/>
  </c:chart>
  <c:spPr>
    <a:ln w="25400">
      <a:solidFill>
        <a:srgbClr val="008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3"/>
        </c:manualLayout>
      </c:layout>
      <c:barChart>
        <c:barDir val="col"/>
        <c:grouping val="clustered"/>
        <c:varyColors val="0"/>
        <c:ser>
          <c:idx val="0"/>
          <c:order val="0"/>
          <c:tx>
            <c:v>Überschreitung des Schwellwertes</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Werte'!$AO$14:$AO$114</c:f>
              <c:numCache>
                <c:ptCount val="101"/>
                <c:pt idx="0">
                  <c:v>0</c:v>
                </c:pt>
                <c:pt idx="1">
                  <c:v>0</c:v>
                </c:pt>
                <c:pt idx="2">
                  <c:v>0</c:v>
                </c:pt>
                <c:pt idx="3">
                  <c:v>2.497</c:v>
                </c:pt>
                <c:pt idx="4">
                  <c:v>0</c:v>
                </c:pt>
                <c:pt idx="5">
                  <c:v>1.997</c:v>
                </c:pt>
                <c:pt idx="6">
                  <c:v>-1.497</c:v>
                </c:pt>
                <c:pt idx="7">
                  <c:v>2.997</c:v>
                </c:pt>
                <c:pt idx="8">
                  <c:v>0</c:v>
                </c:pt>
                <c:pt idx="9">
                  <c:v>3.497</c:v>
                </c:pt>
                <c:pt idx="10">
                  <c:v>-2.497</c:v>
                </c:pt>
                <c:pt idx="11">
                  <c:v>7.497</c:v>
                </c:pt>
                <c:pt idx="12">
                  <c:v>0</c:v>
                </c:pt>
                <c:pt idx="13">
                  <c:v>4.497</c:v>
                </c:pt>
                <c:pt idx="14">
                  <c:v>0</c:v>
                </c:pt>
                <c:pt idx="15">
                  <c:v>-0.4970000000000001</c:v>
                </c:pt>
                <c:pt idx="16">
                  <c:v>-0.0970000000000002</c:v>
                </c:pt>
                <c:pt idx="17">
                  <c:v>0</c:v>
                </c:pt>
                <c:pt idx="18">
                  <c:v>-1.297</c:v>
                </c:pt>
                <c:pt idx="19">
                  <c:v>-0.0970000000000002</c:v>
                </c:pt>
                <c:pt idx="20">
                  <c:v>0</c:v>
                </c:pt>
                <c:pt idx="21">
                  <c:v>-0.29700000000000015</c:v>
                </c:pt>
                <c:pt idx="22">
                  <c:v>0</c:v>
                </c:pt>
                <c:pt idx="23">
                  <c:v>0</c:v>
                </c:pt>
                <c:pt idx="24">
                  <c:v>0.0970000000000002</c:v>
                </c:pt>
                <c:pt idx="25">
                  <c:v>0.897</c:v>
                </c:pt>
                <c:pt idx="26">
                  <c:v>0</c:v>
                </c:pt>
                <c:pt idx="27">
                  <c:v>0</c:v>
                </c:pt>
                <c:pt idx="28">
                  <c:v>0</c:v>
                </c:pt>
                <c:pt idx="29">
                  <c:v>-1.6970000000000003</c:v>
                </c:pt>
                <c:pt idx="30">
                  <c:v>-0.897</c:v>
                </c:pt>
                <c:pt idx="31">
                  <c:v>-8.497</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tx>
            <c:v> </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Werte'!$AW$14:$AW$114</c:f>
              <c:numCache>
                <c:ptCount val="101"/>
                <c:pt idx="0">
                  <c:v>0</c:v>
                </c:pt>
                <c:pt idx="1">
                  <c:v>0</c:v>
                </c:pt>
                <c:pt idx="2">
                  <c:v>0</c:v>
                </c:pt>
                <c:pt idx="3">
                  <c:v>0</c:v>
                </c:pt>
                <c:pt idx="4">
                  <c:v>-0.0970000000000002</c:v>
                </c:pt>
                <c:pt idx="5">
                  <c:v>-0.4970000000000001</c:v>
                </c:pt>
                <c:pt idx="6">
                  <c:v>-0.897</c:v>
                </c:pt>
                <c:pt idx="7">
                  <c:v>-1.297</c:v>
                </c:pt>
                <c:pt idx="8">
                  <c:v>-1.6970000000000003</c:v>
                </c:pt>
                <c:pt idx="9">
                  <c:v>-2.0970000000000004</c:v>
                </c:pt>
                <c:pt idx="10">
                  <c:v>-2.497</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axId val="37166921"/>
        <c:axId val="66066834"/>
      </c:barChart>
      <c:lineChart>
        <c:grouping val="standard"/>
        <c:varyColors val="0"/>
        <c:ser>
          <c:idx val="3"/>
          <c:order val="2"/>
          <c:tx>
            <c:v>Differenz</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9900"/>
              </a:solidFill>
              <a:ln>
                <a:solidFill>
                  <a:srgbClr val="FF9900"/>
                </a:solidFill>
              </a:ln>
            </c:spPr>
          </c:marker>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Werte'!$P$14:$P$114</c:f>
              <c:numCache>
                <c:ptCount val="101"/>
                <c:pt idx="0">
                  <c:v>0</c:v>
                </c:pt>
                <c:pt idx="1">
                  <c:v>-1</c:v>
                </c:pt>
                <c:pt idx="2">
                  <c:v>1</c:v>
                </c:pt>
                <c:pt idx="3">
                  <c:v>4</c:v>
                </c:pt>
                <c:pt idx="4">
                  <c:v>-1.5</c:v>
                </c:pt>
                <c:pt idx="5">
                  <c:v>3.5</c:v>
                </c:pt>
                <c:pt idx="6">
                  <c:v>-3</c:v>
                </c:pt>
                <c:pt idx="7">
                  <c:v>4.5</c:v>
                </c:pt>
                <c:pt idx="8">
                  <c:v>0.5</c:v>
                </c:pt>
                <c:pt idx="9">
                  <c:v>5</c:v>
                </c:pt>
                <c:pt idx="10">
                  <c:v>-4</c:v>
                </c:pt>
                <c:pt idx="11">
                  <c:v>9</c:v>
                </c:pt>
                <c:pt idx="12">
                  <c:v>-1.5</c:v>
                </c:pt>
                <c:pt idx="13">
                  <c:v>6</c:v>
                </c:pt>
                <c:pt idx="14">
                  <c:v>1.2</c:v>
                </c:pt>
                <c:pt idx="15">
                  <c:v>-2</c:v>
                </c:pt>
                <c:pt idx="16">
                  <c:v>-1.6</c:v>
                </c:pt>
                <c:pt idx="17">
                  <c:v>-1.2</c:v>
                </c:pt>
                <c:pt idx="18">
                  <c:v>-2.8</c:v>
                </c:pt>
                <c:pt idx="19">
                  <c:v>-1.6</c:v>
                </c:pt>
                <c:pt idx="20">
                  <c:v>-0.8</c:v>
                </c:pt>
                <c:pt idx="21">
                  <c:v>-1.8</c:v>
                </c:pt>
                <c:pt idx="22">
                  <c:v>0</c:v>
                </c:pt>
                <c:pt idx="23">
                  <c:v>0.4</c:v>
                </c:pt>
                <c:pt idx="24">
                  <c:v>1.6</c:v>
                </c:pt>
                <c:pt idx="25">
                  <c:v>2.4</c:v>
                </c:pt>
                <c:pt idx="26">
                  <c:v>-1.2</c:v>
                </c:pt>
                <c:pt idx="27">
                  <c:v>-1.2</c:v>
                </c:pt>
                <c:pt idx="28">
                  <c:v>0</c:v>
                </c:pt>
                <c:pt idx="29">
                  <c:v>-3.2</c:v>
                </c:pt>
                <c:pt idx="30">
                  <c:v>-2.4</c:v>
                </c:pt>
                <c:pt idx="31">
                  <c:v>-10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0"/>
        </c:ser>
        <c:ser>
          <c:idx val="4"/>
          <c:order val="3"/>
          <c:tx>
            <c:v> </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8000"/>
              </a:solidFill>
              <a:ln>
                <a:solidFill>
                  <a:srgbClr val="008000"/>
                </a:solidFill>
              </a:ln>
            </c:spPr>
          </c:marker>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Werte'!$T$14:$T$114</c:f>
              <c:numCache>
                <c:ptCount val="101"/>
                <c:pt idx="0">
                  <c:v>0</c:v>
                </c:pt>
                <c:pt idx="1">
                  <c:v>-0.4</c:v>
                </c:pt>
                <c:pt idx="2">
                  <c:v>-0.8</c:v>
                </c:pt>
                <c:pt idx="3">
                  <c:v>-1.2</c:v>
                </c:pt>
                <c:pt idx="4">
                  <c:v>-1.6</c:v>
                </c:pt>
                <c:pt idx="5">
                  <c:v>-2</c:v>
                </c:pt>
                <c:pt idx="6">
                  <c:v>-2.4</c:v>
                </c:pt>
                <c:pt idx="7">
                  <c:v>-2.8</c:v>
                </c:pt>
                <c:pt idx="8">
                  <c:v>-3.2</c:v>
                </c:pt>
                <c:pt idx="9">
                  <c:v>-3.6</c:v>
                </c:pt>
                <c:pt idx="10">
                  <c:v>-4</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mooth val="0"/>
        </c:ser>
        <c:axId val="37166921"/>
        <c:axId val="66066834"/>
      </c:lineChart>
      <c:catAx>
        <c:axId val="37166921"/>
        <c:scaling>
          <c:orientation val="minMax"/>
        </c:scaling>
        <c:axPos val="b"/>
        <c:title>
          <c:tx>
            <c:rich>
              <a:bodyPr vert="horz" rot="0" anchor="ctr"/>
              <a:lstStyle/>
              <a:p>
                <a:pPr algn="ctr">
                  <a:defRPr/>
                </a:pPr>
                <a:r>
                  <a:rPr lang="en-US" cap="none" sz="800" b="1" i="0" u="none" baseline="0">
                    <a:latin typeface="Arial"/>
                    <a:ea typeface="Arial"/>
                    <a:cs typeface="Arial"/>
                  </a:rPr>
                  <a:t>Kontrollzyklus</a:t>
                </a:r>
              </a:p>
            </c:rich>
          </c:tx>
          <c:layout>
            <c:manualLayout>
              <c:xMode val="factor"/>
              <c:yMode val="factor"/>
              <c:x val="0.00625"/>
              <c:y val="0.00075"/>
            </c:manualLayout>
          </c:layout>
          <c:overlay val="0"/>
          <c:spPr>
            <a:noFill/>
            <a:ln>
              <a:noFill/>
            </a:ln>
          </c:spPr>
        </c:title>
        <c:delete val="0"/>
        <c:numFmt formatCode="General" sourceLinked="1"/>
        <c:majorTickMark val="cross"/>
        <c:minorTickMark val="none"/>
        <c:tickLblPos val="low"/>
        <c:txPr>
          <a:bodyPr/>
          <a:lstStyle/>
          <a:p>
            <a:pPr>
              <a:defRPr lang="en-US" cap="none" sz="800" b="0" i="0" u="none" baseline="0"/>
            </a:pPr>
          </a:p>
        </c:txPr>
        <c:crossAx val="66066834"/>
        <c:crosses val="autoZero"/>
        <c:auto val="1"/>
        <c:lblOffset val="100"/>
        <c:tickLblSkip val="2"/>
        <c:noMultiLvlLbl val="0"/>
      </c:catAx>
      <c:valAx>
        <c:axId val="66066834"/>
        <c:scaling>
          <c:orientation val="minMax"/>
          <c:max val="12"/>
          <c:min val="-12"/>
        </c:scaling>
        <c:axPos val="l"/>
        <c:title>
          <c:tx>
            <c:rich>
              <a:bodyPr vert="horz" rot="0" anchor="b"/>
              <a:lstStyle/>
              <a:p>
                <a:pPr algn="ctr">
                  <a:defRPr/>
                </a:pPr>
                <a:r>
                  <a:rPr lang="en-US" cap="none" sz="825" b="1" i="0" u="none" baseline="0">
                    <a:latin typeface="Arial"/>
                    <a:ea typeface="Arial"/>
                    <a:cs typeface="Arial"/>
                  </a:rPr>
                  <a:t>Differenz d</a:t>
                </a:r>
                <a:r>
                  <a:rPr lang="en-US" cap="none" sz="825" b="1" i="0" u="none" baseline="-25000">
                    <a:latin typeface="Arial"/>
                    <a:ea typeface="Arial"/>
                    <a:cs typeface="Arial"/>
                  </a:rPr>
                  <a:t>t</a:t>
                </a:r>
                <a:r>
                  <a:rPr lang="en-US" cap="none" sz="825" b="1" i="0" u="none" baseline="0">
                    <a:latin typeface="Arial"/>
                    <a:ea typeface="Arial"/>
                    <a:cs typeface="Arial"/>
                  </a:rPr>
                  <a:t> in </a:t>
                </a:r>
                <a:r>
                  <a:rPr lang="en-US" cap="none" sz="925" b="1" i="0" u="none" baseline="0">
                    <a:latin typeface="Arial"/>
                    <a:ea typeface="Arial"/>
                    <a:cs typeface="Arial"/>
                  </a:rPr>
                  <a:t>%</a:t>
                </a:r>
              </a:p>
            </c:rich>
          </c:tx>
          <c:layout>
            <c:manualLayout>
              <c:xMode val="factor"/>
              <c:yMode val="factor"/>
              <c:x val="0.0195"/>
              <c:y val="-0.198"/>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166921"/>
        <c:crossesAt val="1"/>
        <c:crossBetween val="between"/>
        <c:dispUnits/>
        <c:majorUnit val="2"/>
      </c:valAx>
      <c:spPr>
        <a:solidFill>
          <a:srgbClr val="FFFFCC"/>
        </a:solidFill>
        <a:ln w="12700">
          <a:solidFill>
            <a:srgbClr val="808080"/>
          </a:solidFill>
        </a:ln>
      </c:spPr>
    </c:plotArea>
    <c:legend>
      <c:legendPos val="r"/>
      <c:layout>
        <c:manualLayout>
          <c:xMode val="edge"/>
          <c:yMode val="edge"/>
          <c:x val="0.23225"/>
          <c:y val="0"/>
          <c:w val="0.422"/>
          <c:h val="0.08325"/>
        </c:manualLayout>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1"/>
          <c:h val="1"/>
        </c:manualLayout>
      </c:layout>
      <c:barChart>
        <c:barDir val="col"/>
        <c:grouping val="stacked"/>
        <c:varyColors val="0"/>
        <c:ser>
          <c:idx val="0"/>
          <c:order val="0"/>
          <c:tx>
            <c:v>positive Drift</c:v>
          </c:tx>
          <c:spPr>
            <a:pattFill prst="dkVert">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Werte'!$AP$14:$AP$114</c:f>
              <c:numCache>
                <c:ptCount val="101"/>
                <c:pt idx="0">
                  <c:v>0</c:v>
                </c:pt>
                <c:pt idx="1">
                  <c:v>0</c:v>
                </c:pt>
                <c:pt idx="2">
                  <c:v>0</c:v>
                </c:pt>
                <c:pt idx="3">
                  <c:v>2.497</c:v>
                </c:pt>
                <c:pt idx="4">
                  <c:v>0</c:v>
                </c:pt>
                <c:pt idx="5">
                  <c:v>1.997</c:v>
                </c:pt>
                <c:pt idx="6">
                  <c:v>0</c:v>
                </c:pt>
                <c:pt idx="7">
                  <c:v>2.997</c:v>
                </c:pt>
                <c:pt idx="8">
                  <c:v>1.994</c:v>
                </c:pt>
                <c:pt idx="9">
                  <c:v>5.491</c:v>
                </c:pt>
                <c:pt idx="10">
                  <c:v>0</c:v>
                </c:pt>
                <c:pt idx="11">
                  <c:v>7.497</c:v>
                </c:pt>
                <c:pt idx="12">
                  <c:v>4.494</c:v>
                </c:pt>
                <c:pt idx="13">
                  <c:v>8.991</c:v>
                </c:pt>
                <c:pt idx="14">
                  <c:v>8.687999999999999</c:v>
                </c:pt>
                <c:pt idx="15">
                  <c:v>5.184999999999999</c:v>
                </c:pt>
                <c:pt idx="16">
                  <c:v>2.081999999999999</c:v>
                </c:pt>
                <c:pt idx="17">
                  <c:v>0</c:v>
                </c:pt>
                <c:pt idx="18">
                  <c:v>0</c:v>
                </c:pt>
                <c:pt idx="19">
                  <c:v>0</c:v>
                </c:pt>
                <c:pt idx="20">
                  <c:v>0</c:v>
                </c:pt>
                <c:pt idx="21">
                  <c:v>0</c:v>
                </c:pt>
                <c:pt idx="22">
                  <c:v>0</c:v>
                </c:pt>
                <c:pt idx="23">
                  <c:v>0</c:v>
                </c:pt>
                <c:pt idx="24">
                  <c:v>0.0970000000000002</c:v>
                </c:pt>
                <c:pt idx="25">
                  <c:v>0.994</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Werte'!$AQ$14:$AQ$114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0.44099999999999895</c:v>
                </c:pt>
                <c:pt idx="14">
                  <c:v>0.13799999999999812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2"/>
          <c:tx>
            <c:v>negative Drift</c:v>
          </c:tx>
          <c:spPr>
            <a:pattFill prst="dkHorz">
              <a:fgClr>
                <a:srgbClr val="FF99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Werte'!$AR$14:$AR$114</c:f>
              <c:numCache>
                <c:ptCount val="101"/>
                <c:pt idx="0">
                  <c:v>0</c:v>
                </c:pt>
                <c:pt idx="1">
                  <c:v>0</c:v>
                </c:pt>
                <c:pt idx="2">
                  <c:v>0</c:v>
                </c:pt>
                <c:pt idx="3">
                  <c:v>0</c:v>
                </c:pt>
                <c:pt idx="4">
                  <c:v>0</c:v>
                </c:pt>
                <c:pt idx="5">
                  <c:v>0</c:v>
                </c:pt>
                <c:pt idx="6">
                  <c:v>1.497</c:v>
                </c:pt>
                <c:pt idx="7">
                  <c:v>0</c:v>
                </c:pt>
                <c:pt idx="8">
                  <c:v>0</c:v>
                </c:pt>
                <c:pt idx="9">
                  <c:v>0</c:v>
                </c:pt>
                <c:pt idx="10">
                  <c:v>2.497</c:v>
                </c:pt>
                <c:pt idx="11">
                  <c:v>0</c:v>
                </c:pt>
                <c:pt idx="12">
                  <c:v>0</c:v>
                </c:pt>
                <c:pt idx="13">
                  <c:v>0</c:v>
                </c:pt>
                <c:pt idx="14">
                  <c:v>0</c:v>
                </c:pt>
                <c:pt idx="15">
                  <c:v>0.4970000000000001</c:v>
                </c:pt>
                <c:pt idx="16">
                  <c:v>0.5940000000000005</c:v>
                </c:pt>
                <c:pt idx="17">
                  <c:v>0.2910000000000006</c:v>
                </c:pt>
                <c:pt idx="18">
                  <c:v>1.5880000000000003</c:v>
                </c:pt>
                <c:pt idx="19">
                  <c:v>1.6850000000000007</c:v>
                </c:pt>
                <c:pt idx="20">
                  <c:v>0.9820000000000009</c:v>
                </c:pt>
                <c:pt idx="21">
                  <c:v>1.279000000000001</c:v>
                </c:pt>
                <c:pt idx="22">
                  <c:v>0</c:v>
                </c:pt>
                <c:pt idx="23">
                  <c:v>0</c:v>
                </c:pt>
                <c:pt idx="24">
                  <c:v>0</c:v>
                </c:pt>
                <c:pt idx="25">
                  <c:v>0</c:v>
                </c:pt>
                <c:pt idx="26">
                  <c:v>0</c:v>
                </c:pt>
                <c:pt idx="27">
                  <c:v>0</c:v>
                </c:pt>
                <c:pt idx="28">
                  <c:v>0</c:v>
                </c:pt>
                <c:pt idx="29">
                  <c:v>1.6970000000000003</c:v>
                </c:pt>
                <c:pt idx="30">
                  <c:v>2.5940000000000003</c:v>
                </c:pt>
                <c:pt idx="31">
                  <c:v>8.55</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Werte'!$AS$14:$AS$114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2.5410000000000004</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57730595"/>
        <c:axId val="49813308"/>
      </c:barChart>
      <c:catAx>
        <c:axId val="57730595"/>
        <c:scaling>
          <c:orientation val="minMax"/>
        </c:scaling>
        <c:axPos val="b"/>
        <c:delete val="0"/>
        <c:numFmt formatCode="0" sourceLinked="0"/>
        <c:majorTickMark val="out"/>
        <c:minorTickMark val="none"/>
        <c:tickLblPos val="none"/>
        <c:txPr>
          <a:bodyPr vert="horz" rot="-5400000"/>
          <a:lstStyle/>
          <a:p>
            <a:pPr>
              <a:defRPr lang="en-US" cap="none" sz="500" b="0" i="0" u="none" baseline="0">
                <a:latin typeface="Arial"/>
                <a:ea typeface="Arial"/>
                <a:cs typeface="Arial"/>
              </a:defRPr>
            </a:pPr>
          </a:p>
        </c:txPr>
        <c:crossAx val="49813308"/>
        <c:crosses val="autoZero"/>
        <c:auto val="1"/>
        <c:lblOffset val="100"/>
        <c:tickLblSkip val="1"/>
        <c:noMultiLvlLbl val="0"/>
      </c:catAx>
      <c:valAx>
        <c:axId val="49813308"/>
        <c:scaling>
          <c:orientation val="minMax"/>
          <c:max val="12"/>
          <c:min val="0"/>
        </c:scaling>
        <c:axPos val="l"/>
        <c:title>
          <c:tx>
            <c:rich>
              <a:bodyPr vert="horz" rot="0" anchor="b"/>
              <a:lstStyle/>
              <a:p>
                <a:pPr algn="ctr">
                  <a:defRPr/>
                </a:pPr>
                <a:r>
                  <a:rPr lang="en-US" cap="none" sz="800" b="1" i="0" u="none" baseline="0">
                    <a:latin typeface="Arial"/>
                    <a:ea typeface="Arial"/>
                    <a:cs typeface="Arial"/>
                  </a:rPr>
                  <a:t>Su (pos/neg) in %</a:t>
                </a:r>
              </a:p>
            </c:rich>
          </c:tx>
          <c:layout>
            <c:manualLayout>
              <c:xMode val="factor"/>
              <c:yMode val="factor"/>
              <c:x val="0.02"/>
              <c:y val="0.12625"/>
            </c:manualLayout>
          </c:layout>
          <c:overlay val="0"/>
          <c:spPr>
            <a:solidFill>
              <a:srgbClr val="FFFFFF"/>
            </a:solidFill>
            <a:ln w="3175">
              <a:noFill/>
            </a:ln>
          </c:spPr>
        </c:title>
        <c:majorGridlines>
          <c:spPr>
            <a:ln w="3175">
              <a:solidFill/>
              <a:prstDash val="sysDot"/>
            </a:ln>
          </c:spPr>
        </c:majorGridlines>
        <c:delete val="0"/>
        <c:numFmt formatCode="0" sourceLinked="0"/>
        <c:majorTickMark val="out"/>
        <c:minorTickMark val="none"/>
        <c:tickLblPos val="nextTo"/>
        <c:crossAx val="57730595"/>
        <c:crossesAt val="1"/>
        <c:crossBetween val="between"/>
        <c:dispUnits/>
        <c:majorUnit val="2"/>
        <c:minorUnit val="1"/>
      </c:valAx>
      <c:spPr>
        <a:solidFill>
          <a:srgbClr val="FFFFCC"/>
        </a:solidFill>
        <a:ln w="12700">
          <a:solidFill>
            <a:srgbClr val="808080"/>
          </a:solidFill>
        </a:ln>
      </c:spPr>
    </c:plotArea>
    <c:legend>
      <c:legendPos val="r"/>
      <c:legendEntry>
        <c:idx val="1"/>
        <c:delete val="1"/>
      </c:legendEntry>
      <c:layout>
        <c:manualLayout>
          <c:xMode val="edge"/>
          <c:yMode val="edge"/>
          <c:x val="0.33875"/>
          <c:y val="0"/>
          <c:w val="0.376"/>
          <c:h val="0.13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srgbClr val="FF99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1"/>
          <c:h val="1"/>
        </c:manualLayout>
      </c:layout>
      <c:barChart>
        <c:barDir val="col"/>
        <c:grouping val="stacked"/>
        <c:varyColors val="0"/>
        <c:ser>
          <c:idx val="0"/>
          <c:order val="0"/>
          <c:tx>
            <c:v>positive Drift</c:v>
          </c:tx>
          <c:spPr>
            <a:pattFill prst="dkVert">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Werte'!$AX$14:$AX$114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1"/>
          <c:order val="1"/>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Werte'!$AY$14:$AY$114</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2"/>
          <c:tx>
            <c:v>negative Drift</c:v>
          </c:tx>
          <c:spPr>
            <a:pattFill prst="dkHorz">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Werte'!$AZ$14:$AZ$114</c:f>
              <c:numCache>
                <c:ptCount val="101"/>
                <c:pt idx="0">
                  <c:v>0</c:v>
                </c:pt>
                <c:pt idx="1">
                  <c:v>0</c:v>
                </c:pt>
                <c:pt idx="2">
                  <c:v>0</c:v>
                </c:pt>
                <c:pt idx="3">
                  <c:v>0</c:v>
                </c:pt>
                <c:pt idx="4">
                  <c:v>0.0970000000000002</c:v>
                </c:pt>
                <c:pt idx="5">
                  <c:v>0.5940000000000005</c:v>
                </c:pt>
                <c:pt idx="6">
                  <c:v>1.4910000000000008</c:v>
                </c:pt>
                <c:pt idx="7">
                  <c:v>2.7880000000000003</c:v>
                </c:pt>
                <c:pt idx="8">
                  <c:v>4.485</c:v>
                </c:pt>
                <c:pt idx="9">
                  <c:v>6.582000000000001</c:v>
                </c:pt>
                <c:pt idx="10">
                  <c:v>8.55</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3"/>
          <c:tx>
            <c:v>Überschreitung des Prüfwertes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'Drift real - Werte'!$O$14:$O$114</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'Drift real - Werte'!$BA$14:$BA$114</c:f>
              <c:numCache>
                <c:ptCount val="101"/>
                <c:pt idx="0">
                  <c:v>0</c:v>
                </c:pt>
                <c:pt idx="1">
                  <c:v>0</c:v>
                </c:pt>
                <c:pt idx="2">
                  <c:v>0</c:v>
                </c:pt>
                <c:pt idx="3">
                  <c:v>0</c:v>
                </c:pt>
                <c:pt idx="4">
                  <c:v>0</c:v>
                </c:pt>
                <c:pt idx="5">
                  <c:v>0</c:v>
                </c:pt>
                <c:pt idx="6">
                  <c:v>0</c:v>
                </c:pt>
                <c:pt idx="7">
                  <c:v>0</c:v>
                </c:pt>
                <c:pt idx="8">
                  <c:v>0</c:v>
                </c:pt>
                <c:pt idx="9">
                  <c:v>0</c:v>
                </c:pt>
                <c:pt idx="10">
                  <c:v>0.5289999999999999</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overlap val="100"/>
        <c:axId val="45666589"/>
        <c:axId val="8346118"/>
      </c:barChart>
      <c:catAx>
        <c:axId val="45666589"/>
        <c:scaling>
          <c:orientation val="minMax"/>
        </c:scaling>
        <c:axPos val="b"/>
        <c:delete val="0"/>
        <c:numFmt formatCode="0" sourceLinked="0"/>
        <c:majorTickMark val="out"/>
        <c:minorTickMark val="none"/>
        <c:tickLblPos val="none"/>
        <c:txPr>
          <a:bodyPr vert="horz" rot="-5400000"/>
          <a:lstStyle/>
          <a:p>
            <a:pPr>
              <a:defRPr lang="en-US" cap="none" sz="500" b="0" i="0" u="none" baseline="0">
                <a:latin typeface="Arial"/>
                <a:ea typeface="Arial"/>
                <a:cs typeface="Arial"/>
              </a:defRPr>
            </a:pPr>
          </a:p>
        </c:txPr>
        <c:crossAx val="8346118"/>
        <c:crosses val="autoZero"/>
        <c:auto val="1"/>
        <c:lblOffset val="100"/>
        <c:tickLblSkip val="1"/>
        <c:noMultiLvlLbl val="0"/>
      </c:catAx>
      <c:valAx>
        <c:axId val="8346118"/>
        <c:scaling>
          <c:orientation val="minMax"/>
          <c:max val="12"/>
          <c:min val="0"/>
        </c:scaling>
        <c:axPos val="l"/>
        <c:title>
          <c:tx>
            <c:rich>
              <a:bodyPr vert="horz" rot="0"/>
              <a:lstStyle/>
              <a:p>
                <a:pPr algn="ctr">
                  <a:defRPr/>
                </a:pPr>
                <a:r>
                  <a:rPr lang="en-US" cap="none" sz="900" b="1" i="0" u="none" baseline="0">
                    <a:latin typeface="Arial"/>
                    <a:ea typeface="Arial"/>
                    <a:cs typeface="Arial"/>
                  </a:rPr>
                  <a:t>Su (pos/neg) in %</a:t>
                </a:r>
              </a:p>
            </c:rich>
          </c:tx>
          <c:layout>
            <c:manualLayout>
              <c:xMode val="factor"/>
              <c:yMode val="factor"/>
              <c:x val="0.02"/>
              <c:y val="0.1275"/>
            </c:manualLayout>
          </c:layout>
          <c:overlay val="0"/>
          <c:spPr>
            <a:solidFill>
              <a:srgbClr val="FFFFFF"/>
            </a:solidFill>
            <a:ln w="3175">
              <a:noFill/>
            </a:ln>
          </c:spPr>
        </c:title>
        <c:majorGridlines>
          <c:spPr>
            <a:ln w="3175">
              <a:solidFill/>
              <a:prstDash val="sysDot"/>
            </a:ln>
          </c:spPr>
        </c:majorGridlines>
        <c:delete val="0"/>
        <c:numFmt formatCode="0" sourceLinked="0"/>
        <c:majorTickMark val="out"/>
        <c:minorTickMark val="none"/>
        <c:tickLblPos val="nextTo"/>
        <c:crossAx val="45666589"/>
        <c:crossesAt val="1"/>
        <c:crossBetween val="between"/>
        <c:dispUnits/>
        <c:majorUnit val="2"/>
        <c:minorUnit val="1"/>
      </c:valAx>
      <c:spPr>
        <a:solidFill>
          <a:srgbClr val="FFFFCC"/>
        </a:solidFill>
        <a:ln w="12700">
          <a:solidFill>
            <a:srgbClr val="808080"/>
          </a:solidFill>
        </a:ln>
      </c:spPr>
    </c:plotArea>
    <c:legend>
      <c:legendPos val="r"/>
      <c:legendEntry>
        <c:idx val="1"/>
        <c:delete val="1"/>
      </c:legendEntry>
      <c:layout>
        <c:manualLayout>
          <c:xMode val="edge"/>
          <c:yMode val="edge"/>
          <c:x val="0.3425"/>
          <c:y val="0"/>
          <c:w val="0.3705"/>
          <c:h val="0.119"/>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25400">
      <a:solidFill>
        <a:srgbClr val="008000"/>
      </a:solid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QAL3; CUSUM-Karte; Drift; Zusammenfassung
Zusammenhang zwischen Drift und Anzahl der Kontrollzyklen bis Prüfwertüberschreitung  </a:t>
            </a:r>
            <a:r>
              <a:rPr lang="en-US" cap="none" sz="1400" b="1" i="0" u="none" baseline="0">
                <a:latin typeface="Arial"/>
                <a:ea typeface="Arial"/>
                <a:cs typeface="Arial"/>
              </a:rPr>
              <a:t>    </a:t>
            </a:r>
          </a:p>
        </c:rich>
      </c:tx>
      <c:layout>
        <c:manualLayout>
          <c:xMode val="factor"/>
          <c:yMode val="factor"/>
          <c:x val="-0.008"/>
          <c:y val="-0.02025"/>
        </c:manualLayout>
      </c:layout>
      <c:spPr>
        <a:noFill/>
        <a:ln>
          <a:noFill/>
        </a:ln>
      </c:spPr>
    </c:title>
    <c:plotArea>
      <c:layout>
        <c:manualLayout>
          <c:xMode val="edge"/>
          <c:yMode val="edge"/>
          <c:x val="0.03075"/>
          <c:y val="0.0735"/>
          <c:w val="0.8885"/>
          <c:h val="0.878"/>
        </c:manualLayout>
      </c:layout>
      <c:scatterChart>
        <c:scatterStyle val="lineMarker"/>
        <c:varyColors val="0"/>
        <c:ser>
          <c:idx val="0"/>
          <c:order val="0"/>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993366"/>
                </a:solidFill>
              </a:ln>
            </c:spPr>
          </c:marker>
          <c:xVal>
            <c:numRef>
              <c:f>'Drift Zfg. - Werte'!$B$15:$B$44</c:f>
              <c:numCache>
                <c:ptCount val="30"/>
                <c:pt idx="0">
                  <c:v>49</c:v>
                </c:pt>
                <c:pt idx="1">
                  <c:v>28</c:v>
                </c:pt>
                <c:pt idx="2">
                  <c:v>17</c:v>
                </c:pt>
                <c:pt idx="3">
                  <c:v>14</c:v>
                </c:pt>
                <c:pt idx="4">
                  <c:v>13</c:v>
                </c:pt>
                <c:pt idx="5">
                  <c:v>13</c:v>
                </c:pt>
                <c:pt idx="6">
                  <c:v>12</c:v>
                </c:pt>
                <c:pt idx="7">
                  <c:v>12</c:v>
                </c:pt>
                <c:pt idx="8">
                  <c:v>11</c:v>
                </c:pt>
                <c:pt idx="9">
                  <c:v>11</c:v>
                </c:pt>
                <c:pt idx="10">
                  <c:v>10</c:v>
                </c:pt>
                <c:pt idx="11">
                  <c:v>10</c:v>
                </c:pt>
                <c:pt idx="12">
                  <c:v>9</c:v>
                </c:pt>
                <c:pt idx="13">
                  <c:v>9</c:v>
                </c:pt>
                <c:pt idx="14">
                  <c:v>8</c:v>
                </c:pt>
                <c:pt idx="15">
                  <c:v>8</c:v>
                </c:pt>
                <c:pt idx="16">
                  <c:v>7</c:v>
                </c:pt>
                <c:pt idx="17">
                  <c:v>7</c:v>
                </c:pt>
                <c:pt idx="18">
                  <c:v>6</c:v>
                </c:pt>
                <c:pt idx="19">
                  <c:v>6</c:v>
                </c:pt>
                <c:pt idx="20">
                  <c:v>5</c:v>
                </c:pt>
                <c:pt idx="21">
                  <c:v>5</c:v>
                </c:pt>
                <c:pt idx="22">
                  <c:v>4</c:v>
                </c:pt>
                <c:pt idx="23">
                  <c:v>4</c:v>
                </c:pt>
                <c:pt idx="24">
                  <c:v>3</c:v>
                </c:pt>
                <c:pt idx="25">
                  <c:v>3</c:v>
                </c:pt>
                <c:pt idx="26">
                  <c:v>2</c:v>
                </c:pt>
                <c:pt idx="27">
                  <c:v>2</c:v>
                </c:pt>
                <c:pt idx="28">
                  <c:v>1</c:v>
                </c:pt>
                <c:pt idx="29">
                  <c:v>1</c:v>
                </c:pt>
              </c:numCache>
            </c:numRef>
          </c:xVal>
          <c:yVal>
            <c:numRef>
              <c:f>'Drift Zfg. - Werte'!$A$15:$A$44</c:f>
              <c:numCache>
                <c:ptCount val="30"/>
                <c:pt idx="0">
                  <c:v>0.05</c:v>
                </c:pt>
                <c:pt idx="1">
                  <c:v>0.1</c:v>
                </c:pt>
                <c:pt idx="2">
                  <c:v>0.2</c:v>
                </c:pt>
                <c:pt idx="3">
                  <c:v>0.27</c:v>
                </c:pt>
                <c:pt idx="4">
                  <c:v>0.28</c:v>
                </c:pt>
                <c:pt idx="5">
                  <c:v>0.3</c:v>
                </c:pt>
                <c:pt idx="6">
                  <c:v>0.31</c:v>
                </c:pt>
                <c:pt idx="7">
                  <c:v>0.34</c:v>
                </c:pt>
                <c:pt idx="8">
                  <c:v>0.345</c:v>
                </c:pt>
                <c:pt idx="9">
                  <c:v>0.38</c:v>
                </c:pt>
                <c:pt idx="10">
                  <c:v>0.39</c:v>
                </c:pt>
                <c:pt idx="11">
                  <c:v>0.45</c:v>
                </c:pt>
                <c:pt idx="12">
                  <c:v>0.46</c:v>
                </c:pt>
                <c:pt idx="13">
                  <c:v>0.53</c:v>
                </c:pt>
                <c:pt idx="14">
                  <c:v>0.54</c:v>
                </c:pt>
                <c:pt idx="15">
                  <c:v>0.64</c:v>
                </c:pt>
                <c:pt idx="16">
                  <c:v>0.65</c:v>
                </c:pt>
                <c:pt idx="17">
                  <c:v>0.8</c:v>
                </c:pt>
                <c:pt idx="18">
                  <c:v>0.81</c:v>
                </c:pt>
                <c:pt idx="19">
                  <c:v>1.04</c:v>
                </c:pt>
                <c:pt idx="20">
                  <c:v>1.05</c:v>
                </c:pt>
                <c:pt idx="21">
                  <c:v>1.45</c:v>
                </c:pt>
                <c:pt idx="22">
                  <c:v>1.46</c:v>
                </c:pt>
                <c:pt idx="23">
                  <c:v>2.17</c:v>
                </c:pt>
                <c:pt idx="24">
                  <c:v>2.18</c:v>
                </c:pt>
                <c:pt idx="25">
                  <c:v>3.85</c:v>
                </c:pt>
                <c:pt idx="26">
                  <c:v>3.86</c:v>
                </c:pt>
                <c:pt idx="27">
                  <c:v>10.05</c:v>
                </c:pt>
                <c:pt idx="28">
                  <c:v>10.06</c:v>
                </c:pt>
                <c:pt idx="29">
                  <c:v>12</c:v>
                </c:pt>
              </c:numCache>
            </c:numRef>
          </c:yVal>
          <c:smooth val="0"/>
        </c:ser>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FF"/>
              </a:solidFill>
              <a:ln>
                <a:solidFill>
                  <a:srgbClr val="FF00FF"/>
                </a:solidFill>
              </a:ln>
            </c:spPr>
          </c:marker>
          <c:xVal>
            <c:numRef>
              <c:f>'Drift Zfg. - Werte'!$B$15:$B$44</c:f>
              <c:numCache>
                <c:ptCount val="30"/>
                <c:pt idx="0">
                  <c:v>49</c:v>
                </c:pt>
                <c:pt idx="1">
                  <c:v>28</c:v>
                </c:pt>
                <c:pt idx="2">
                  <c:v>17</c:v>
                </c:pt>
                <c:pt idx="3">
                  <c:v>14</c:v>
                </c:pt>
                <c:pt idx="4">
                  <c:v>13</c:v>
                </c:pt>
                <c:pt idx="5">
                  <c:v>13</c:v>
                </c:pt>
                <c:pt idx="6">
                  <c:v>12</c:v>
                </c:pt>
                <c:pt idx="7">
                  <c:v>12</c:v>
                </c:pt>
                <c:pt idx="8">
                  <c:v>11</c:v>
                </c:pt>
                <c:pt idx="9">
                  <c:v>11</c:v>
                </c:pt>
                <c:pt idx="10">
                  <c:v>10</c:v>
                </c:pt>
                <c:pt idx="11">
                  <c:v>10</c:v>
                </c:pt>
                <c:pt idx="12">
                  <c:v>9</c:v>
                </c:pt>
                <c:pt idx="13">
                  <c:v>9</c:v>
                </c:pt>
                <c:pt idx="14">
                  <c:v>8</c:v>
                </c:pt>
                <c:pt idx="15">
                  <c:v>8</c:v>
                </c:pt>
                <c:pt idx="16">
                  <c:v>7</c:v>
                </c:pt>
                <c:pt idx="17">
                  <c:v>7</c:v>
                </c:pt>
                <c:pt idx="18">
                  <c:v>6</c:v>
                </c:pt>
                <c:pt idx="19">
                  <c:v>6</c:v>
                </c:pt>
                <c:pt idx="20">
                  <c:v>5</c:v>
                </c:pt>
                <c:pt idx="21">
                  <c:v>5</c:v>
                </c:pt>
                <c:pt idx="22">
                  <c:v>4</c:v>
                </c:pt>
                <c:pt idx="23">
                  <c:v>4</c:v>
                </c:pt>
                <c:pt idx="24">
                  <c:v>3</c:v>
                </c:pt>
                <c:pt idx="25">
                  <c:v>3</c:v>
                </c:pt>
                <c:pt idx="26">
                  <c:v>2</c:v>
                </c:pt>
                <c:pt idx="27">
                  <c:v>2</c:v>
                </c:pt>
                <c:pt idx="28">
                  <c:v>1</c:v>
                </c:pt>
                <c:pt idx="29">
                  <c:v>1</c:v>
                </c:pt>
              </c:numCache>
            </c:numRef>
          </c:xVal>
          <c:yVal>
            <c:numRef>
              <c:f>'Drift Zfg. - Werte'!$C$15:$C$44</c:f>
              <c:numCache>
                <c:ptCount val="30"/>
                <c:pt idx="0">
                  <c:v>2.45</c:v>
                </c:pt>
                <c:pt idx="1">
                  <c:v>2.8000000000000003</c:v>
                </c:pt>
                <c:pt idx="2">
                  <c:v>3.4000000000000004</c:v>
                </c:pt>
                <c:pt idx="3">
                  <c:v>3.7800000000000002</c:v>
                </c:pt>
                <c:pt idx="4">
                  <c:v>3.6400000000000006</c:v>
                </c:pt>
                <c:pt idx="5">
                  <c:v>3.9</c:v>
                </c:pt>
                <c:pt idx="6">
                  <c:v>3.7199999999999998</c:v>
                </c:pt>
                <c:pt idx="7">
                  <c:v>4.08</c:v>
                </c:pt>
                <c:pt idx="8">
                  <c:v>3.795</c:v>
                </c:pt>
                <c:pt idx="9">
                  <c:v>4.18</c:v>
                </c:pt>
                <c:pt idx="10">
                  <c:v>3.9000000000000004</c:v>
                </c:pt>
                <c:pt idx="11">
                  <c:v>4.5</c:v>
                </c:pt>
                <c:pt idx="12">
                  <c:v>4.140000000000001</c:v>
                </c:pt>
                <c:pt idx="13">
                  <c:v>4.7700000000000005</c:v>
                </c:pt>
                <c:pt idx="14">
                  <c:v>4.32</c:v>
                </c:pt>
                <c:pt idx="15">
                  <c:v>5.12</c:v>
                </c:pt>
                <c:pt idx="16">
                  <c:v>4.55</c:v>
                </c:pt>
                <c:pt idx="17">
                  <c:v>5.6000000000000005</c:v>
                </c:pt>
                <c:pt idx="18">
                  <c:v>4.86</c:v>
                </c:pt>
                <c:pt idx="19">
                  <c:v>6.24</c:v>
                </c:pt>
                <c:pt idx="20">
                  <c:v>5.25</c:v>
                </c:pt>
                <c:pt idx="21">
                  <c:v>7.25</c:v>
                </c:pt>
                <c:pt idx="22">
                  <c:v>5.84</c:v>
                </c:pt>
                <c:pt idx="23">
                  <c:v>8.68</c:v>
                </c:pt>
                <c:pt idx="24">
                  <c:v>6.540000000000001</c:v>
                </c:pt>
                <c:pt idx="25">
                  <c:v>11.55</c:v>
                </c:pt>
                <c:pt idx="26">
                  <c:v>7.72</c:v>
                </c:pt>
                <c:pt idx="27">
                  <c:v>20.1</c:v>
                </c:pt>
                <c:pt idx="28">
                  <c:v>10.06</c:v>
                </c:pt>
                <c:pt idx="29">
                  <c:v>12</c:v>
                </c:pt>
              </c:numCache>
            </c:numRef>
          </c:yVal>
          <c:smooth val="0"/>
        </c:ser>
        <c:ser>
          <c:idx val="2"/>
          <c:order val="2"/>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993300"/>
              </a:solidFill>
              <a:ln>
                <a:solidFill>
                  <a:srgbClr val="993300"/>
                </a:solidFill>
              </a:ln>
            </c:spPr>
          </c:marker>
          <c:xVal>
            <c:numRef>
              <c:f>'Drift Zfg. - Werte'!$F$15:$F$45</c:f>
              <c:numCache>
                <c:ptCount val="31"/>
                <c:pt idx="0">
                  <c:v>100</c:v>
                </c:pt>
                <c:pt idx="1">
                  <c:v>44</c:v>
                </c:pt>
                <c:pt idx="2">
                  <c:v>29</c:v>
                </c:pt>
                <c:pt idx="3">
                  <c:v>22</c:v>
                </c:pt>
                <c:pt idx="4">
                  <c:v>18</c:v>
                </c:pt>
                <c:pt idx="5">
                  <c:v>13</c:v>
                </c:pt>
                <c:pt idx="6">
                  <c:v>10</c:v>
                </c:pt>
                <c:pt idx="7">
                  <c:v>9</c:v>
                </c:pt>
                <c:pt idx="8">
                  <c:v>9</c:v>
                </c:pt>
                <c:pt idx="9">
                  <c:v>8</c:v>
                </c:pt>
                <c:pt idx="10">
                  <c:v>8</c:v>
                </c:pt>
                <c:pt idx="11">
                  <c:v>7</c:v>
                </c:pt>
                <c:pt idx="12">
                  <c:v>7</c:v>
                </c:pt>
                <c:pt idx="13">
                  <c:v>6</c:v>
                </c:pt>
                <c:pt idx="14">
                  <c:v>6</c:v>
                </c:pt>
                <c:pt idx="15">
                  <c:v>5</c:v>
                </c:pt>
                <c:pt idx="16">
                  <c:v>5</c:v>
                </c:pt>
                <c:pt idx="17">
                  <c:v>4</c:v>
                </c:pt>
                <c:pt idx="18">
                  <c:v>4</c:v>
                </c:pt>
                <c:pt idx="19">
                  <c:v>4</c:v>
                </c:pt>
                <c:pt idx="20">
                  <c:v>3</c:v>
                </c:pt>
                <c:pt idx="21">
                  <c:v>3</c:v>
                </c:pt>
                <c:pt idx="22">
                  <c:v>3</c:v>
                </c:pt>
                <c:pt idx="23">
                  <c:v>2</c:v>
                </c:pt>
                <c:pt idx="24">
                  <c:v>2</c:v>
                </c:pt>
                <c:pt idx="25">
                  <c:v>2</c:v>
                </c:pt>
                <c:pt idx="26">
                  <c:v>2</c:v>
                </c:pt>
                <c:pt idx="27">
                  <c:v>2</c:v>
                </c:pt>
                <c:pt idx="28">
                  <c:v>2</c:v>
                </c:pt>
                <c:pt idx="29">
                  <c:v>1</c:v>
                </c:pt>
                <c:pt idx="30">
                  <c:v>1</c:v>
                </c:pt>
              </c:numCache>
            </c:numRef>
          </c:xVal>
          <c:yVal>
            <c:numRef>
              <c:f>'Drift Zfg. - Werte'!$E$15:$E$45</c:f>
              <c:numCache>
                <c:ptCount val="31"/>
                <c:pt idx="0">
                  <c:v>1.6</c:v>
                </c:pt>
                <c:pt idx="1">
                  <c:v>1.7</c:v>
                </c:pt>
                <c:pt idx="2">
                  <c:v>1.8</c:v>
                </c:pt>
                <c:pt idx="3">
                  <c:v>1.9</c:v>
                </c:pt>
                <c:pt idx="4">
                  <c:v>2</c:v>
                </c:pt>
                <c:pt idx="5">
                  <c:v>2.2</c:v>
                </c:pt>
                <c:pt idx="6">
                  <c:v>2.45</c:v>
                </c:pt>
                <c:pt idx="7">
                  <c:v>2.46</c:v>
                </c:pt>
                <c:pt idx="8">
                  <c:v>2.57</c:v>
                </c:pt>
                <c:pt idx="9">
                  <c:v>2.58</c:v>
                </c:pt>
                <c:pt idx="10">
                  <c:v>2.72</c:v>
                </c:pt>
                <c:pt idx="11">
                  <c:v>2.73</c:v>
                </c:pt>
                <c:pt idx="12">
                  <c:v>2.92</c:v>
                </c:pt>
                <c:pt idx="13">
                  <c:v>2.93</c:v>
                </c:pt>
                <c:pt idx="14">
                  <c:v>3.21</c:v>
                </c:pt>
                <c:pt idx="15">
                  <c:v>3.22</c:v>
                </c:pt>
                <c:pt idx="16">
                  <c:v>3.64</c:v>
                </c:pt>
                <c:pt idx="17">
                  <c:v>3.641</c:v>
                </c:pt>
                <c:pt idx="18">
                  <c:v>4</c:v>
                </c:pt>
                <c:pt idx="19">
                  <c:v>4.353</c:v>
                </c:pt>
                <c:pt idx="20">
                  <c:v>4.354</c:v>
                </c:pt>
                <c:pt idx="21">
                  <c:v>5</c:v>
                </c:pt>
                <c:pt idx="22">
                  <c:v>5.778</c:v>
                </c:pt>
                <c:pt idx="23">
                  <c:v>5.779</c:v>
                </c:pt>
                <c:pt idx="24">
                  <c:v>6</c:v>
                </c:pt>
                <c:pt idx="25">
                  <c:v>7</c:v>
                </c:pt>
                <c:pt idx="26">
                  <c:v>8</c:v>
                </c:pt>
                <c:pt idx="27">
                  <c:v>9</c:v>
                </c:pt>
                <c:pt idx="28">
                  <c:v>10.05</c:v>
                </c:pt>
                <c:pt idx="29">
                  <c:v>10.06</c:v>
                </c:pt>
                <c:pt idx="30">
                  <c:v>12</c:v>
                </c:pt>
              </c:numCache>
            </c:numRef>
          </c:yVal>
          <c:smooth val="0"/>
        </c:ser>
        <c:ser>
          <c:idx val="3"/>
          <c:order val="3"/>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Werte'!$H$16:$H$29</c:f>
              <c:numCache>
                <c:ptCount val="14"/>
                <c:pt idx="0">
                  <c:v>46.5</c:v>
                </c:pt>
                <c:pt idx="1">
                  <c:v>28.5</c:v>
                </c:pt>
                <c:pt idx="2">
                  <c:v>17.5</c:v>
                </c:pt>
                <c:pt idx="3">
                  <c:v>13</c:v>
                </c:pt>
                <c:pt idx="4">
                  <c:v>10</c:v>
                </c:pt>
                <c:pt idx="5">
                  <c:v>9</c:v>
                </c:pt>
                <c:pt idx="6">
                  <c:v>8</c:v>
                </c:pt>
                <c:pt idx="7">
                  <c:v>7</c:v>
                </c:pt>
                <c:pt idx="8">
                  <c:v>6</c:v>
                </c:pt>
                <c:pt idx="9">
                  <c:v>5</c:v>
                </c:pt>
                <c:pt idx="10">
                  <c:v>4</c:v>
                </c:pt>
                <c:pt idx="11">
                  <c:v>3</c:v>
                </c:pt>
                <c:pt idx="12">
                  <c:v>2</c:v>
                </c:pt>
                <c:pt idx="13">
                  <c:v>1</c:v>
                </c:pt>
              </c:numCache>
            </c:numRef>
          </c:xVal>
          <c:yVal>
            <c:numRef>
              <c:f>'Drift Zfg. - Werte'!$I$16:$I$29</c:f>
              <c:numCache>
                <c:ptCount val="14"/>
                <c:pt idx="0">
                  <c:v>2.075</c:v>
                </c:pt>
                <c:pt idx="1">
                  <c:v>2.3000000000000003</c:v>
                </c:pt>
                <c:pt idx="2">
                  <c:v>2.7</c:v>
                </c:pt>
                <c:pt idx="3">
                  <c:v>2.9200000000000004</c:v>
                </c:pt>
                <c:pt idx="4">
                  <c:v>3.1750000000000003</c:v>
                </c:pt>
                <c:pt idx="5">
                  <c:v>3.3550000000000004</c:v>
                </c:pt>
                <c:pt idx="6">
                  <c:v>3.5200000000000005</c:v>
                </c:pt>
                <c:pt idx="7">
                  <c:v>3.735</c:v>
                </c:pt>
                <c:pt idx="8">
                  <c:v>4.035</c:v>
                </c:pt>
                <c:pt idx="9">
                  <c:v>4.445</c:v>
                </c:pt>
                <c:pt idx="10">
                  <c:v>5.0965</c:v>
                </c:pt>
                <c:pt idx="11">
                  <c:v>6.159000000000001</c:v>
                </c:pt>
                <c:pt idx="12">
                  <c:v>7.9145</c:v>
                </c:pt>
                <c:pt idx="13">
                  <c:v>10.06</c:v>
                </c:pt>
              </c:numCache>
            </c:numRef>
          </c:yVal>
          <c:smooth val="0"/>
        </c:ser>
        <c:axId val="8006199"/>
        <c:axId val="4946928"/>
      </c:scatterChart>
      <c:valAx>
        <c:axId val="8006199"/>
        <c:scaling>
          <c:orientation val="minMax"/>
          <c:max val="30"/>
          <c:min val="0"/>
        </c:scaling>
        <c:axPos val="b"/>
        <c:title>
          <c:tx>
            <c:rich>
              <a:bodyPr vert="horz" rot="0" anchor="ctr"/>
              <a:lstStyle/>
              <a:p>
                <a:pPr algn="ctr">
                  <a:defRPr/>
                </a:pPr>
                <a:r>
                  <a:rPr lang="en-US" cap="none" sz="1100" b="1" i="0" u="none" baseline="0">
                    <a:latin typeface="Arial"/>
                    <a:ea typeface="Arial"/>
                    <a:cs typeface="Arial"/>
                  </a:rPr>
                  <a:t>Anzahl der Kontrollzyklen bis (bei) Prüfwertüberschreitung</a:t>
                </a:r>
              </a:p>
            </c:rich>
          </c:tx>
          <c:layout>
            <c:manualLayout>
              <c:xMode val="factor"/>
              <c:yMode val="factor"/>
              <c:x val="-0.008"/>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4946928"/>
        <c:crosses val="autoZero"/>
        <c:crossBetween val="midCat"/>
        <c:dispUnits/>
        <c:majorUnit val="1"/>
        <c:minorUnit val="1"/>
      </c:valAx>
      <c:valAx>
        <c:axId val="4946928"/>
        <c:scaling>
          <c:orientation val="minMax"/>
          <c:max val="12"/>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8006199"/>
        <c:crosses val="autoZero"/>
        <c:crossBetween val="midCat"/>
        <c:dispUnits/>
        <c:majorUnit val="1"/>
        <c:minorUnit val="1"/>
      </c:valAx>
      <c:spPr>
        <a:solidFill>
          <a:srgbClr val="FFFFCC"/>
        </a:solidFill>
        <a:ln w="12700">
          <a:solidFill/>
        </a:ln>
      </c:spPr>
    </c:plotArea>
    <c:plotVisOnly val="1"/>
    <c:dispBlanksAs val="gap"/>
    <c:showDLblsOverMax val="0"/>
  </c:chart>
  <c:spPr>
    <a:noFill/>
    <a:ln>
      <a:noFill/>
    </a:ln>
  </c:spPr>
  <c:txPr>
    <a:bodyPr vert="horz" rot="0"/>
    <a:lstStyle/>
    <a:p>
      <a:pPr>
        <a:defRPr lang="en-US" cap="none" sz="1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QAL3; CUSUM-Karte für </a:t>
            </a:r>
            <a:r>
              <a:rPr lang="en-US" cap="none" sz="1400" b="1" i="0" u="none" baseline="0">
                <a:solidFill>
                  <a:srgbClr val="0000FF"/>
                </a:solidFill>
              </a:rPr>
              <a:t>O</a:t>
            </a:r>
            <a:r>
              <a:rPr lang="en-US" cap="none" sz="1400" b="1" i="0" u="none" baseline="-25000">
                <a:solidFill>
                  <a:srgbClr val="0000FF"/>
                </a:solidFill>
              </a:rPr>
              <a:t>2 </a:t>
            </a:r>
            <a:r>
              <a:rPr lang="en-US" cap="none" sz="1400" b="1" i="0" u="none" baseline="0"/>
              <a:t>; Drift; Zusammenfassung
Zusammenhang zwischen Drift und Anzahl der Wartungsintervalle bis Prüfwertüberschreitung  </a:t>
            </a:r>
            <a:r>
              <a:rPr lang="en-US" cap="none" sz="1400" b="1" i="0" u="none" baseline="0">
                <a:latin typeface="Arial"/>
                <a:ea typeface="Arial"/>
                <a:cs typeface="Arial"/>
              </a:rPr>
              <a:t>    </a:t>
            </a:r>
          </a:p>
        </c:rich>
      </c:tx>
      <c:layout>
        <c:manualLayout>
          <c:xMode val="factor"/>
          <c:yMode val="factor"/>
          <c:x val="-0.008"/>
          <c:y val="-0.02025"/>
        </c:manualLayout>
      </c:layout>
      <c:spPr>
        <a:noFill/>
        <a:ln>
          <a:noFill/>
        </a:ln>
      </c:spPr>
    </c:title>
    <c:plotArea>
      <c:layout>
        <c:manualLayout>
          <c:xMode val="edge"/>
          <c:yMode val="edge"/>
          <c:x val="0.03075"/>
          <c:y val="0.0735"/>
          <c:w val="0.8885"/>
          <c:h val="0.877"/>
        </c:manualLayout>
      </c:layout>
      <c:scatterChart>
        <c:scatterStyle val="lineMarker"/>
        <c:varyColors val="0"/>
        <c:ser>
          <c:idx val="0"/>
          <c:order val="0"/>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993366"/>
                </a:solidFill>
              </a:ln>
            </c:spPr>
          </c:marker>
          <c:xVal>
            <c:numRef>
              <c:f>'Drift Zfg. - Werte'!$L$15:$L$44</c:f>
              <c:numCache>
                <c:ptCount val="30"/>
                <c:pt idx="0">
                  <c:v>49</c:v>
                </c:pt>
                <c:pt idx="1">
                  <c:v>28</c:v>
                </c:pt>
                <c:pt idx="2">
                  <c:v>17</c:v>
                </c:pt>
                <c:pt idx="3">
                  <c:v>14</c:v>
                </c:pt>
                <c:pt idx="4">
                  <c:v>13</c:v>
                </c:pt>
                <c:pt idx="5">
                  <c:v>13</c:v>
                </c:pt>
                <c:pt idx="6">
                  <c:v>12</c:v>
                </c:pt>
                <c:pt idx="7">
                  <c:v>12</c:v>
                </c:pt>
                <c:pt idx="8">
                  <c:v>11</c:v>
                </c:pt>
                <c:pt idx="9">
                  <c:v>11</c:v>
                </c:pt>
                <c:pt idx="10">
                  <c:v>10</c:v>
                </c:pt>
                <c:pt idx="11">
                  <c:v>10</c:v>
                </c:pt>
                <c:pt idx="12">
                  <c:v>9</c:v>
                </c:pt>
                <c:pt idx="13">
                  <c:v>9</c:v>
                </c:pt>
                <c:pt idx="14">
                  <c:v>8</c:v>
                </c:pt>
                <c:pt idx="15">
                  <c:v>8</c:v>
                </c:pt>
                <c:pt idx="16">
                  <c:v>7</c:v>
                </c:pt>
                <c:pt idx="17">
                  <c:v>7</c:v>
                </c:pt>
                <c:pt idx="18">
                  <c:v>6</c:v>
                </c:pt>
                <c:pt idx="19">
                  <c:v>6</c:v>
                </c:pt>
                <c:pt idx="20">
                  <c:v>5</c:v>
                </c:pt>
                <c:pt idx="21">
                  <c:v>5</c:v>
                </c:pt>
                <c:pt idx="22">
                  <c:v>4</c:v>
                </c:pt>
                <c:pt idx="23">
                  <c:v>4</c:v>
                </c:pt>
                <c:pt idx="24">
                  <c:v>3</c:v>
                </c:pt>
                <c:pt idx="25">
                  <c:v>3</c:v>
                </c:pt>
                <c:pt idx="26">
                  <c:v>2</c:v>
                </c:pt>
                <c:pt idx="27">
                  <c:v>2</c:v>
                </c:pt>
                <c:pt idx="28">
                  <c:v>1</c:v>
                </c:pt>
                <c:pt idx="29">
                  <c:v>1</c:v>
                </c:pt>
              </c:numCache>
            </c:numRef>
          </c:xVal>
          <c:yVal>
            <c:numRef>
              <c:f>'Drift Zfg. - Werte'!$K$15:$K$44</c:f>
              <c:numCache>
                <c:ptCount val="30"/>
                <c:pt idx="0">
                  <c:v>0.026666666666666672</c:v>
                </c:pt>
                <c:pt idx="1">
                  <c:v>0.053333333333333344</c:v>
                </c:pt>
                <c:pt idx="2">
                  <c:v>0.10666666666666669</c:v>
                </c:pt>
                <c:pt idx="3">
                  <c:v>0.14400000000000002</c:v>
                </c:pt>
                <c:pt idx="4">
                  <c:v>0.14933333333333335</c:v>
                </c:pt>
                <c:pt idx="5">
                  <c:v>0.16</c:v>
                </c:pt>
                <c:pt idx="6">
                  <c:v>0.16533333333333333</c:v>
                </c:pt>
                <c:pt idx="7">
                  <c:v>0.18133333333333335</c:v>
                </c:pt>
                <c:pt idx="8">
                  <c:v>0.18399999999999997</c:v>
                </c:pt>
                <c:pt idx="9">
                  <c:v>0.2026666666666667</c:v>
                </c:pt>
                <c:pt idx="10">
                  <c:v>0.20800000000000005</c:v>
                </c:pt>
                <c:pt idx="11">
                  <c:v>0.24000000000000002</c:v>
                </c:pt>
                <c:pt idx="12">
                  <c:v>0.24533333333333338</c:v>
                </c:pt>
                <c:pt idx="13">
                  <c:v>0.2826666666666667</c:v>
                </c:pt>
                <c:pt idx="14">
                  <c:v>0.28800000000000003</c:v>
                </c:pt>
                <c:pt idx="15">
                  <c:v>0.3413333333333333</c:v>
                </c:pt>
                <c:pt idx="16">
                  <c:v>0.3466666666666667</c:v>
                </c:pt>
                <c:pt idx="17">
                  <c:v>0.42666666666666675</c:v>
                </c:pt>
                <c:pt idx="18">
                  <c:v>0.4320000000000001</c:v>
                </c:pt>
                <c:pt idx="19">
                  <c:v>0.5546666666666668</c:v>
                </c:pt>
                <c:pt idx="20">
                  <c:v>0.56</c:v>
                </c:pt>
                <c:pt idx="21">
                  <c:v>0.7733333333333333</c:v>
                </c:pt>
                <c:pt idx="22">
                  <c:v>0.7786666666666666</c:v>
                </c:pt>
                <c:pt idx="23">
                  <c:v>1.1573333333333333</c:v>
                </c:pt>
                <c:pt idx="24">
                  <c:v>1.1626666666666667</c:v>
                </c:pt>
                <c:pt idx="25">
                  <c:v>2.0533333333333332</c:v>
                </c:pt>
                <c:pt idx="26">
                  <c:v>2.058666666666667</c:v>
                </c:pt>
                <c:pt idx="27">
                  <c:v>5.36</c:v>
                </c:pt>
                <c:pt idx="28">
                  <c:v>5.365333333333333</c:v>
                </c:pt>
                <c:pt idx="29">
                  <c:v>6.400000000000001</c:v>
                </c:pt>
              </c:numCache>
            </c:numRef>
          </c:yVal>
          <c:smooth val="0"/>
        </c:ser>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FF00FF"/>
              </a:solidFill>
              <a:ln>
                <a:solidFill>
                  <a:srgbClr val="FF00FF"/>
                </a:solidFill>
              </a:ln>
            </c:spPr>
          </c:marker>
          <c:xVal>
            <c:numRef>
              <c:f>'Drift Zfg. - Werte'!$L$15:$L$44</c:f>
              <c:numCache>
                <c:ptCount val="30"/>
                <c:pt idx="0">
                  <c:v>49</c:v>
                </c:pt>
                <c:pt idx="1">
                  <c:v>28</c:v>
                </c:pt>
                <c:pt idx="2">
                  <c:v>17</c:v>
                </c:pt>
                <c:pt idx="3">
                  <c:v>14</c:v>
                </c:pt>
                <c:pt idx="4">
                  <c:v>13</c:v>
                </c:pt>
                <c:pt idx="5">
                  <c:v>13</c:v>
                </c:pt>
                <c:pt idx="6">
                  <c:v>12</c:v>
                </c:pt>
                <c:pt idx="7">
                  <c:v>12</c:v>
                </c:pt>
                <c:pt idx="8">
                  <c:v>11</c:v>
                </c:pt>
                <c:pt idx="9">
                  <c:v>11</c:v>
                </c:pt>
                <c:pt idx="10">
                  <c:v>10</c:v>
                </c:pt>
                <c:pt idx="11">
                  <c:v>10</c:v>
                </c:pt>
                <c:pt idx="12">
                  <c:v>9</c:v>
                </c:pt>
                <c:pt idx="13">
                  <c:v>9</c:v>
                </c:pt>
                <c:pt idx="14">
                  <c:v>8</c:v>
                </c:pt>
                <c:pt idx="15">
                  <c:v>8</c:v>
                </c:pt>
                <c:pt idx="16">
                  <c:v>7</c:v>
                </c:pt>
                <c:pt idx="17">
                  <c:v>7</c:v>
                </c:pt>
                <c:pt idx="18">
                  <c:v>6</c:v>
                </c:pt>
                <c:pt idx="19">
                  <c:v>6</c:v>
                </c:pt>
                <c:pt idx="20">
                  <c:v>5</c:v>
                </c:pt>
                <c:pt idx="21">
                  <c:v>5</c:v>
                </c:pt>
                <c:pt idx="22">
                  <c:v>4</c:v>
                </c:pt>
                <c:pt idx="23">
                  <c:v>4</c:v>
                </c:pt>
                <c:pt idx="24">
                  <c:v>3</c:v>
                </c:pt>
                <c:pt idx="25">
                  <c:v>3</c:v>
                </c:pt>
                <c:pt idx="26">
                  <c:v>2</c:v>
                </c:pt>
                <c:pt idx="27">
                  <c:v>2</c:v>
                </c:pt>
                <c:pt idx="28">
                  <c:v>1</c:v>
                </c:pt>
                <c:pt idx="29">
                  <c:v>1</c:v>
                </c:pt>
              </c:numCache>
            </c:numRef>
          </c:xVal>
          <c:yVal>
            <c:numRef>
              <c:f>'Drift Zfg. - Werte'!$M$15:$M$44</c:f>
              <c:numCache>
                <c:ptCount val="30"/>
                <c:pt idx="0">
                  <c:v>1.3066666666666669</c:v>
                </c:pt>
                <c:pt idx="1">
                  <c:v>1.4933333333333336</c:v>
                </c:pt>
                <c:pt idx="2">
                  <c:v>1.8133333333333337</c:v>
                </c:pt>
                <c:pt idx="3">
                  <c:v>2.016</c:v>
                </c:pt>
                <c:pt idx="4">
                  <c:v>1.9413333333333336</c:v>
                </c:pt>
                <c:pt idx="5">
                  <c:v>2.08</c:v>
                </c:pt>
                <c:pt idx="6">
                  <c:v>1.984</c:v>
                </c:pt>
                <c:pt idx="7">
                  <c:v>2.176</c:v>
                </c:pt>
                <c:pt idx="8">
                  <c:v>2.0239999999999996</c:v>
                </c:pt>
                <c:pt idx="9">
                  <c:v>2.2293333333333334</c:v>
                </c:pt>
                <c:pt idx="10">
                  <c:v>2.0800000000000005</c:v>
                </c:pt>
                <c:pt idx="11">
                  <c:v>2.4000000000000004</c:v>
                </c:pt>
                <c:pt idx="12">
                  <c:v>2.208</c:v>
                </c:pt>
                <c:pt idx="13">
                  <c:v>2.544</c:v>
                </c:pt>
                <c:pt idx="14">
                  <c:v>2.3040000000000003</c:v>
                </c:pt>
                <c:pt idx="15">
                  <c:v>2.7306666666666666</c:v>
                </c:pt>
                <c:pt idx="16">
                  <c:v>2.4266666666666667</c:v>
                </c:pt>
                <c:pt idx="17">
                  <c:v>2.9866666666666672</c:v>
                </c:pt>
                <c:pt idx="18">
                  <c:v>2.5920000000000005</c:v>
                </c:pt>
                <c:pt idx="19">
                  <c:v>3.3280000000000003</c:v>
                </c:pt>
                <c:pt idx="20">
                  <c:v>2.8000000000000003</c:v>
                </c:pt>
                <c:pt idx="21">
                  <c:v>3.8666666666666667</c:v>
                </c:pt>
                <c:pt idx="22">
                  <c:v>3.1146666666666665</c:v>
                </c:pt>
                <c:pt idx="23">
                  <c:v>4.629333333333333</c:v>
                </c:pt>
                <c:pt idx="24">
                  <c:v>3.4880000000000004</c:v>
                </c:pt>
                <c:pt idx="25">
                  <c:v>6.16</c:v>
                </c:pt>
                <c:pt idx="26">
                  <c:v>4.117333333333334</c:v>
                </c:pt>
                <c:pt idx="27">
                  <c:v>10.72</c:v>
                </c:pt>
                <c:pt idx="28">
                  <c:v>5.365333333333333</c:v>
                </c:pt>
                <c:pt idx="29">
                  <c:v>6.400000000000001</c:v>
                </c:pt>
              </c:numCache>
            </c:numRef>
          </c:yVal>
          <c:smooth val="0"/>
        </c:ser>
        <c:ser>
          <c:idx val="2"/>
          <c:order val="2"/>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993300"/>
              </a:solidFill>
              <a:ln>
                <a:solidFill>
                  <a:srgbClr val="993300"/>
                </a:solidFill>
              </a:ln>
            </c:spPr>
          </c:marker>
          <c:xVal>
            <c:numRef>
              <c:f>'Drift Zfg. - Werte'!$P$15:$P$45</c:f>
              <c:numCache>
                <c:ptCount val="31"/>
                <c:pt idx="0">
                  <c:v>100</c:v>
                </c:pt>
                <c:pt idx="1">
                  <c:v>44</c:v>
                </c:pt>
                <c:pt idx="2">
                  <c:v>29</c:v>
                </c:pt>
                <c:pt idx="3">
                  <c:v>22</c:v>
                </c:pt>
                <c:pt idx="4">
                  <c:v>18</c:v>
                </c:pt>
                <c:pt idx="5">
                  <c:v>13</c:v>
                </c:pt>
                <c:pt idx="6">
                  <c:v>10</c:v>
                </c:pt>
                <c:pt idx="7">
                  <c:v>9</c:v>
                </c:pt>
                <c:pt idx="8">
                  <c:v>9</c:v>
                </c:pt>
                <c:pt idx="9">
                  <c:v>8</c:v>
                </c:pt>
                <c:pt idx="10">
                  <c:v>8</c:v>
                </c:pt>
                <c:pt idx="11">
                  <c:v>7</c:v>
                </c:pt>
                <c:pt idx="12">
                  <c:v>7</c:v>
                </c:pt>
                <c:pt idx="13">
                  <c:v>6</c:v>
                </c:pt>
                <c:pt idx="14">
                  <c:v>6</c:v>
                </c:pt>
                <c:pt idx="15">
                  <c:v>5</c:v>
                </c:pt>
                <c:pt idx="16">
                  <c:v>5</c:v>
                </c:pt>
                <c:pt idx="17">
                  <c:v>4</c:v>
                </c:pt>
                <c:pt idx="18">
                  <c:v>4</c:v>
                </c:pt>
                <c:pt idx="19">
                  <c:v>4</c:v>
                </c:pt>
                <c:pt idx="20">
                  <c:v>3</c:v>
                </c:pt>
                <c:pt idx="21">
                  <c:v>3</c:v>
                </c:pt>
                <c:pt idx="22">
                  <c:v>3</c:v>
                </c:pt>
                <c:pt idx="23">
                  <c:v>2</c:v>
                </c:pt>
                <c:pt idx="24">
                  <c:v>2</c:v>
                </c:pt>
                <c:pt idx="25">
                  <c:v>2</c:v>
                </c:pt>
                <c:pt idx="26">
                  <c:v>2</c:v>
                </c:pt>
                <c:pt idx="27">
                  <c:v>2</c:v>
                </c:pt>
                <c:pt idx="28">
                  <c:v>2</c:v>
                </c:pt>
                <c:pt idx="29">
                  <c:v>1</c:v>
                </c:pt>
                <c:pt idx="30">
                  <c:v>1</c:v>
                </c:pt>
              </c:numCache>
            </c:numRef>
          </c:xVal>
          <c:yVal>
            <c:numRef>
              <c:f>'Drift Zfg. - Werte'!$O$15:$O$45</c:f>
              <c:numCache>
                <c:ptCount val="31"/>
                <c:pt idx="0">
                  <c:v>0.8533333333333335</c:v>
                </c:pt>
                <c:pt idx="1">
                  <c:v>0.9066666666666667</c:v>
                </c:pt>
                <c:pt idx="2">
                  <c:v>0.9600000000000001</c:v>
                </c:pt>
                <c:pt idx="3">
                  <c:v>1.0133333333333334</c:v>
                </c:pt>
                <c:pt idx="4">
                  <c:v>1.0666666666666667</c:v>
                </c:pt>
                <c:pt idx="5">
                  <c:v>1.1733333333333336</c:v>
                </c:pt>
                <c:pt idx="6">
                  <c:v>1.3066666666666669</c:v>
                </c:pt>
                <c:pt idx="7">
                  <c:v>1.312</c:v>
                </c:pt>
                <c:pt idx="8">
                  <c:v>1.3706666666666667</c:v>
                </c:pt>
                <c:pt idx="9">
                  <c:v>1.3760000000000001</c:v>
                </c:pt>
                <c:pt idx="10">
                  <c:v>1.4506666666666668</c:v>
                </c:pt>
                <c:pt idx="11">
                  <c:v>1.4560000000000002</c:v>
                </c:pt>
                <c:pt idx="12">
                  <c:v>1.5573333333333332</c:v>
                </c:pt>
                <c:pt idx="13">
                  <c:v>1.5626666666666669</c:v>
                </c:pt>
                <c:pt idx="14">
                  <c:v>1.712</c:v>
                </c:pt>
                <c:pt idx="15">
                  <c:v>1.7173333333333336</c:v>
                </c:pt>
                <c:pt idx="16">
                  <c:v>1.9413333333333336</c:v>
                </c:pt>
                <c:pt idx="17">
                  <c:v>1.9418666666666669</c:v>
                </c:pt>
                <c:pt idx="18">
                  <c:v>2.1333333333333333</c:v>
                </c:pt>
                <c:pt idx="19">
                  <c:v>2.3216</c:v>
                </c:pt>
                <c:pt idx="20">
                  <c:v>2.3221333333333334</c:v>
                </c:pt>
                <c:pt idx="21">
                  <c:v>2.6666666666666665</c:v>
                </c:pt>
                <c:pt idx="22">
                  <c:v>3.0816</c:v>
                </c:pt>
                <c:pt idx="23">
                  <c:v>3.082133333333333</c:v>
                </c:pt>
                <c:pt idx="24">
                  <c:v>3.2000000000000006</c:v>
                </c:pt>
                <c:pt idx="25">
                  <c:v>3.733333333333334</c:v>
                </c:pt>
                <c:pt idx="26">
                  <c:v>4.266666666666667</c:v>
                </c:pt>
                <c:pt idx="27">
                  <c:v>4.8</c:v>
                </c:pt>
                <c:pt idx="28">
                  <c:v>5.36</c:v>
                </c:pt>
                <c:pt idx="29">
                  <c:v>5.365333333333333</c:v>
                </c:pt>
                <c:pt idx="30">
                  <c:v>6.400000000000001</c:v>
                </c:pt>
              </c:numCache>
            </c:numRef>
          </c:yVal>
          <c:smooth val="0"/>
        </c:ser>
        <c:axId val="44522353"/>
        <c:axId val="65156858"/>
      </c:scatterChart>
      <c:valAx>
        <c:axId val="44522353"/>
        <c:scaling>
          <c:orientation val="minMax"/>
          <c:max val="30"/>
          <c:min val="0"/>
        </c:scaling>
        <c:axPos val="b"/>
        <c:title>
          <c:tx>
            <c:rich>
              <a:bodyPr vert="horz" rot="0" anchor="ctr"/>
              <a:lstStyle/>
              <a:p>
                <a:pPr algn="ctr">
                  <a:defRPr/>
                </a:pPr>
                <a:r>
                  <a:rPr lang="en-US" cap="none" sz="1100" b="1" i="0" u="none" baseline="0">
                    <a:latin typeface="Arial"/>
                    <a:ea typeface="Arial"/>
                    <a:cs typeface="Arial"/>
                  </a:rPr>
                  <a:t>Anzahl der Wartungsintervalle bis (bei) Prüfwertüberschreitung</a:t>
                </a:r>
              </a:p>
            </c:rich>
          </c:tx>
          <c:layout>
            <c:manualLayout>
              <c:xMode val="factor"/>
              <c:yMode val="factor"/>
              <c:x val="-0.008"/>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65156858"/>
        <c:crosses val="autoZero"/>
        <c:crossBetween val="midCat"/>
        <c:dispUnits/>
        <c:majorUnit val="1"/>
        <c:minorUnit val="1"/>
      </c:valAx>
      <c:valAx>
        <c:axId val="65156858"/>
        <c:scaling>
          <c:orientation val="minMax"/>
          <c:max val="6.4"/>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4522353"/>
        <c:crosses val="autoZero"/>
        <c:crossBetween val="midCat"/>
        <c:dispUnits/>
        <c:majorUnit val="1"/>
        <c:minorUnit val="1"/>
      </c:valAx>
      <c:spPr>
        <a:solidFill>
          <a:srgbClr val="FFFFCC"/>
        </a:solidFill>
        <a:ln w="12700">
          <a:solidFill/>
        </a:ln>
      </c:spPr>
    </c:plotArea>
    <c:plotVisOnly val="1"/>
    <c:dispBlanksAs val="gap"/>
    <c:showDLblsOverMax val="0"/>
  </c:chart>
  <c:spPr>
    <a:noFill/>
    <a:ln>
      <a:noFill/>
    </a:ln>
  </c:spPr>
  <c:txPr>
    <a:bodyPr vert="horz" rot="0"/>
    <a:lstStyle/>
    <a:p>
      <a:pPr>
        <a:defRPr lang="en-US" cap="none" sz="19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QAL3; CUSUM-Karte; Drift; Zusammenfassung
Zusammenhang zwischen Drift und Anzahl der Kontrollzyklen bis Prüfwertüberschreitung (Mittelwerte!)   bei Variation von s</a:t>
            </a:r>
            <a:r>
              <a:rPr lang="en-US" cap="none" sz="1400" b="1" i="0" u="none" baseline="-25000"/>
              <a:t>AMS</a:t>
            </a:r>
            <a:r>
              <a:rPr lang="en-US" cap="none" sz="1400" b="1" i="0" u="none" baseline="0"/>
              <a:t>  </a:t>
            </a:r>
            <a:r>
              <a:rPr lang="en-US" cap="none" sz="1400" b="1" i="0" u="none" baseline="0">
                <a:latin typeface="Arial"/>
                <a:ea typeface="Arial"/>
                <a:cs typeface="Arial"/>
              </a:rPr>
              <a:t>    </a:t>
            </a:r>
          </a:p>
        </c:rich>
      </c:tx>
      <c:layout>
        <c:manualLayout>
          <c:xMode val="factor"/>
          <c:yMode val="factor"/>
          <c:x val="-0.008"/>
          <c:y val="-0.02025"/>
        </c:manualLayout>
      </c:layout>
      <c:spPr>
        <a:noFill/>
        <a:ln>
          <a:noFill/>
        </a:ln>
      </c:spPr>
    </c:title>
    <c:plotArea>
      <c:layout>
        <c:manualLayout>
          <c:xMode val="edge"/>
          <c:yMode val="edge"/>
          <c:x val="0.03075"/>
          <c:y val="0.0735"/>
          <c:w val="0.96925"/>
          <c:h val="0.877"/>
        </c:manualLayout>
      </c:layout>
      <c:scatterChart>
        <c:scatterStyle val="lineMarker"/>
        <c:varyColors val="0"/>
        <c:ser>
          <c:idx val="0"/>
          <c:order val="0"/>
          <c:tx>
            <c:v>0,8</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Werte'!$V$16:$V$30</c:f>
              <c:numCache>
                <c:ptCount val="15"/>
                <c:pt idx="0">
                  <c:v>0.4053333333333334</c:v>
                </c:pt>
                <c:pt idx="1">
                  <c:v>0.5533333333333333</c:v>
                </c:pt>
                <c:pt idx="2">
                  <c:v>0.6133333333333334</c:v>
                </c:pt>
                <c:pt idx="3">
                  <c:v>0.7200000000000001</c:v>
                </c:pt>
                <c:pt idx="4">
                  <c:v>0.7786666666666666</c:v>
                </c:pt>
                <c:pt idx="5">
                  <c:v>0.8466666666666667</c:v>
                </c:pt>
                <c:pt idx="6">
                  <c:v>0.8946666666666667</c:v>
                </c:pt>
                <c:pt idx="7">
                  <c:v>0.9386666666666668</c:v>
                </c:pt>
                <c:pt idx="8">
                  <c:v>0.996</c:v>
                </c:pt>
                <c:pt idx="9">
                  <c:v>1.076</c:v>
                </c:pt>
                <c:pt idx="10">
                  <c:v>1.1853333333333333</c:v>
                </c:pt>
                <c:pt idx="11">
                  <c:v>1.3590666666666669</c:v>
                </c:pt>
                <c:pt idx="12">
                  <c:v>1.6424</c:v>
                </c:pt>
                <c:pt idx="13">
                  <c:v>2.110533333333333</c:v>
                </c:pt>
                <c:pt idx="14">
                  <c:v>2.682666666666667</c:v>
                </c:pt>
              </c:numCache>
            </c:numRef>
          </c:yVal>
          <c:smooth val="0"/>
        </c:ser>
        <c:ser>
          <c:idx val="1"/>
          <c:order val="1"/>
          <c:tx>
            <c:v>1</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Werte'!$W$16:$W$30</c:f>
              <c:numCache>
                <c:ptCount val="15"/>
                <c:pt idx="0">
                  <c:v>0.5066666666666667</c:v>
                </c:pt>
                <c:pt idx="1">
                  <c:v>0.6916666666666668</c:v>
                </c:pt>
                <c:pt idx="2">
                  <c:v>0.7666666666666667</c:v>
                </c:pt>
                <c:pt idx="3">
                  <c:v>0.9000000000000001</c:v>
                </c:pt>
                <c:pt idx="4">
                  <c:v>0.9733333333333334</c:v>
                </c:pt>
                <c:pt idx="5">
                  <c:v>1.0583333333333333</c:v>
                </c:pt>
                <c:pt idx="6">
                  <c:v>1.1183333333333334</c:v>
                </c:pt>
                <c:pt idx="7">
                  <c:v>1.1733333333333333</c:v>
                </c:pt>
                <c:pt idx="8">
                  <c:v>1.245</c:v>
                </c:pt>
                <c:pt idx="9">
                  <c:v>1.3450000000000002</c:v>
                </c:pt>
                <c:pt idx="10">
                  <c:v>1.481666666666667</c:v>
                </c:pt>
                <c:pt idx="11">
                  <c:v>1.6988333333333332</c:v>
                </c:pt>
                <c:pt idx="12">
                  <c:v>2.0530000000000004</c:v>
                </c:pt>
                <c:pt idx="13">
                  <c:v>2.638166666666667</c:v>
                </c:pt>
                <c:pt idx="14">
                  <c:v>3.353333333333334</c:v>
                </c:pt>
              </c:numCache>
            </c:numRef>
          </c:yVal>
          <c:smooth val="0"/>
        </c:ser>
        <c:ser>
          <c:idx val="2"/>
          <c:order val="2"/>
          <c:tx>
            <c:v>2</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Werte'!$Y$16:$Y$30</c:f>
              <c:numCache>
                <c:ptCount val="15"/>
                <c:pt idx="0">
                  <c:v>1.0133333333333334</c:v>
                </c:pt>
                <c:pt idx="1">
                  <c:v>1.3833333333333335</c:v>
                </c:pt>
                <c:pt idx="2">
                  <c:v>1.5333333333333334</c:v>
                </c:pt>
                <c:pt idx="3">
                  <c:v>1.8000000000000003</c:v>
                </c:pt>
                <c:pt idx="4">
                  <c:v>1.9466666666666668</c:v>
                </c:pt>
                <c:pt idx="5">
                  <c:v>2.1166666666666667</c:v>
                </c:pt>
                <c:pt idx="6">
                  <c:v>2.236666666666667</c:v>
                </c:pt>
                <c:pt idx="7">
                  <c:v>2.3466666666666667</c:v>
                </c:pt>
                <c:pt idx="8">
                  <c:v>2.49</c:v>
                </c:pt>
                <c:pt idx="9">
                  <c:v>2.6900000000000004</c:v>
                </c:pt>
                <c:pt idx="10">
                  <c:v>2.963333333333334</c:v>
                </c:pt>
                <c:pt idx="11">
                  <c:v>3.3976666666666664</c:v>
                </c:pt>
                <c:pt idx="12">
                  <c:v>4.106000000000001</c:v>
                </c:pt>
                <c:pt idx="13">
                  <c:v>5.276333333333334</c:v>
                </c:pt>
                <c:pt idx="14">
                  <c:v>6.706666666666668</c:v>
                </c:pt>
              </c:numCache>
            </c:numRef>
          </c:yVal>
          <c:smooth val="0"/>
        </c:ser>
        <c:ser>
          <c:idx val="3"/>
          <c:order val="3"/>
          <c:tx>
            <c:v>3</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Werte'!$Z$16:$Z$30</c:f>
              <c:numCache>
                <c:ptCount val="15"/>
                <c:pt idx="0">
                  <c:v>1.52</c:v>
                </c:pt>
                <c:pt idx="1">
                  <c:v>2.075</c:v>
                </c:pt>
                <c:pt idx="2">
                  <c:v>2.3</c:v>
                </c:pt>
                <c:pt idx="3">
                  <c:v>2.7</c:v>
                </c:pt>
                <c:pt idx="4">
                  <c:v>2.92</c:v>
                </c:pt>
                <c:pt idx="5">
                  <c:v>3.175</c:v>
                </c:pt>
                <c:pt idx="6">
                  <c:v>3.355</c:v>
                </c:pt>
                <c:pt idx="7">
                  <c:v>3.52</c:v>
                </c:pt>
                <c:pt idx="8">
                  <c:v>3.735</c:v>
                </c:pt>
                <c:pt idx="9">
                  <c:v>4.035</c:v>
                </c:pt>
                <c:pt idx="10">
                  <c:v>4.445</c:v>
                </c:pt>
                <c:pt idx="11">
                  <c:v>5.0965</c:v>
                </c:pt>
                <c:pt idx="12">
                  <c:v>6.159000000000001</c:v>
                </c:pt>
                <c:pt idx="13">
                  <c:v>7.9145</c:v>
                </c:pt>
                <c:pt idx="14">
                  <c:v>10.06</c:v>
                </c:pt>
              </c:numCache>
            </c:numRef>
          </c:yVal>
          <c:smooth val="0"/>
        </c:ser>
        <c:ser>
          <c:idx val="4"/>
          <c:order val="4"/>
          <c:tx>
            <c:v>4</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Werte'!$AA$16:$AA$30</c:f>
              <c:numCache>
                <c:ptCount val="15"/>
                <c:pt idx="0">
                  <c:v>2.026666666666667</c:v>
                </c:pt>
                <c:pt idx="1">
                  <c:v>2.766666666666667</c:v>
                </c:pt>
                <c:pt idx="2">
                  <c:v>3.066666666666667</c:v>
                </c:pt>
                <c:pt idx="3">
                  <c:v>3.6000000000000005</c:v>
                </c:pt>
                <c:pt idx="4">
                  <c:v>3.8933333333333335</c:v>
                </c:pt>
                <c:pt idx="5">
                  <c:v>4.233333333333333</c:v>
                </c:pt>
                <c:pt idx="6">
                  <c:v>4.473333333333334</c:v>
                </c:pt>
                <c:pt idx="7">
                  <c:v>4.693333333333333</c:v>
                </c:pt>
                <c:pt idx="8">
                  <c:v>4.98</c:v>
                </c:pt>
                <c:pt idx="9">
                  <c:v>5.380000000000001</c:v>
                </c:pt>
                <c:pt idx="10">
                  <c:v>5.926666666666668</c:v>
                </c:pt>
                <c:pt idx="11">
                  <c:v>6.795333333333333</c:v>
                </c:pt>
                <c:pt idx="12">
                  <c:v>8.212000000000002</c:v>
                </c:pt>
                <c:pt idx="13">
                  <c:v>10.552666666666669</c:v>
                </c:pt>
                <c:pt idx="14">
                  <c:v>13.413333333333336</c:v>
                </c:pt>
              </c:numCache>
            </c:numRef>
          </c:yVal>
          <c:smooth val="0"/>
        </c:ser>
        <c:ser>
          <c:idx val="5"/>
          <c:order val="5"/>
          <c:tx>
            <c:v>5</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Werte'!$AB$16:$AB$30</c:f>
              <c:numCache>
                <c:ptCount val="15"/>
                <c:pt idx="0">
                  <c:v>2.5333333333333337</c:v>
                </c:pt>
                <c:pt idx="1">
                  <c:v>3.458333333333334</c:v>
                </c:pt>
                <c:pt idx="2">
                  <c:v>3.833333333333333</c:v>
                </c:pt>
                <c:pt idx="3">
                  <c:v>4.500000000000001</c:v>
                </c:pt>
                <c:pt idx="4">
                  <c:v>4.866666666666666</c:v>
                </c:pt>
                <c:pt idx="5">
                  <c:v>5.291666666666667</c:v>
                </c:pt>
                <c:pt idx="6">
                  <c:v>5.591666666666667</c:v>
                </c:pt>
                <c:pt idx="7">
                  <c:v>5.866666666666667</c:v>
                </c:pt>
                <c:pt idx="8">
                  <c:v>6.2250000000000005</c:v>
                </c:pt>
                <c:pt idx="9">
                  <c:v>6.7250000000000005</c:v>
                </c:pt>
                <c:pt idx="10">
                  <c:v>7.408333333333335</c:v>
                </c:pt>
                <c:pt idx="11">
                  <c:v>8.494166666666668</c:v>
                </c:pt>
                <c:pt idx="12">
                  <c:v>10.265000000000002</c:v>
                </c:pt>
                <c:pt idx="13">
                  <c:v>13.190833333333336</c:v>
                </c:pt>
                <c:pt idx="14">
                  <c:v>16.766666666666666</c:v>
                </c:pt>
              </c:numCache>
            </c:numRef>
          </c:yVal>
          <c:smooth val="0"/>
        </c:ser>
        <c:ser>
          <c:idx val="6"/>
          <c:order val="6"/>
          <c:tx>
            <c:v>6</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Werte'!$AC$16:$AC$30</c:f>
              <c:numCache>
                <c:ptCount val="15"/>
                <c:pt idx="0">
                  <c:v>3.04</c:v>
                </c:pt>
                <c:pt idx="1">
                  <c:v>4.15</c:v>
                </c:pt>
                <c:pt idx="2">
                  <c:v>4.6</c:v>
                </c:pt>
                <c:pt idx="3">
                  <c:v>5.4</c:v>
                </c:pt>
                <c:pt idx="4">
                  <c:v>5.84</c:v>
                </c:pt>
                <c:pt idx="5">
                  <c:v>6.35</c:v>
                </c:pt>
                <c:pt idx="6">
                  <c:v>6.71</c:v>
                </c:pt>
                <c:pt idx="7">
                  <c:v>7.04</c:v>
                </c:pt>
                <c:pt idx="8">
                  <c:v>7.47</c:v>
                </c:pt>
                <c:pt idx="9">
                  <c:v>8.07</c:v>
                </c:pt>
                <c:pt idx="10">
                  <c:v>8.89</c:v>
                </c:pt>
                <c:pt idx="11">
                  <c:v>10.193</c:v>
                </c:pt>
                <c:pt idx="12">
                  <c:v>12.318000000000001</c:v>
                </c:pt>
                <c:pt idx="13">
                  <c:v>15.829</c:v>
                </c:pt>
                <c:pt idx="14">
                  <c:v>20.12</c:v>
                </c:pt>
              </c:numCache>
            </c:numRef>
          </c:yVal>
          <c:smooth val="0"/>
        </c:ser>
        <c:ser>
          <c:idx val="7"/>
          <c:order val="7"/>
          <c:tx>
            <c:v>2,5</c:v>
          </c:tx>
          <c:spPr>
            <a:ln w="254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'Drift Zfg. - Werte'!$U$16:$U$30</c:f>
              <c:numCache>
                <c:ptCount val="15"/>
                <c:pt idx="0">
                  <c:v>100</c:v>
                </c:pt>
                <c:pt idx="1">
                  <c:v>46.5</c:v>
                </c:pt>
                <c:pt idx="2">
                  <c:v>28.5</c:v>
                </c:pt>
                <c:pt idx="3">
                  <c:v>17.5</c:v>
                </c:pt>
                <c:pt idx="4">
                  <c:v>13</c:v>
                </c:pt>
                <c:pt idx="5">
                  <c:v>10</c:v>
                </c:pt>
                <c:pt idx="6">
                  <c:v>9</c:v>
                </c:pt>
                <c:pt idx="7">
                  <c:v>8</c:v>
                </c:pt>
                <c:pt idx="8">
                  <c:v>7</c:v>
                </c:pt>
                <c:pt idx="9">
                  <c:v>6</c:v>
                </c:pt>
                <c:pt idx="10">
                  <c:v>5</c:v>
                </c:pt>
                <c:pt idx="11">
                  <c:v>4</c:v>
                </c:pt>
                <c:pt idx="12">
                  <c:v>3</c:v>
                </c:pt>
                <c:pt idx="13">
                  <c:v>2</c:v>
                </c:pt>
                <c:pt idx="14">
                  <c:v>1</c:v>
                </c:pt>
              </c:numCache>
            </c:numRef>
          </c:xVal>
          <c:yVal>
            <c:numRef>
              <c:f>'Drift Zfg. - Werte'!$X$16:$X$30</c:f>
              <c:numCache>
                <c:ptCount val="15"/>
                <c:pt idx="0">
                  <c:v>0.8106666666666668</c:v>
                </c:pt>
                <c:pt idx="1">
                  <c:v>1.1066666666666667</c:v>
                </c:pt>
                <c:pt idx="2">
                  <c:v>1.2266666666666668</c:v>
                </c:pt>
                <c:pt idx="3">
                  <c:v>1.4400000000000002</c:v>
                </c:pt>
                <c:pt idx="4">
                  <c:v>1.5573333333333332</c:v>
                </c:pt>
                <c:pt idx="5">
                  <c:v>1.6933333333333334</c:v>
                </c:pt>
                <c:pt idx="6">
                  <c:v>1.7893333333333334</c:v>
                </c:pt>
                <c:pt idx="7">
                  <c:v>1.8773333333333335</c:v>
                </c:pt>
                <c:pt idx="8">
                  <c:v>1.992</c:v>
                </c:pt>
                <c:pt idx="9">
                  <c:v>2.152</c:v>
                </c:pt>
                <c:pt idx="10">
                  <c:v>2.3706666666666667</c:v>
                </c:pt>
                <c:pt idx="11">
                  <c:v>2.7181333333333337</c:v>
                </c:pt>
                <c:pt idx="12">
                  <c:v>3.2848</c:v>
                </c:pt>
                <c:pt idx="13">
                  <c:v>4.221066666666666</c:v>
                </c:pt>
                <c:pt idx="14">
                  <c:v>5.365333333333334</c:v>
                </c:pt>
              </c:numCache>
            </c:numRef>
          </c:yVal>
          <c:smooth val="0"/>
        </c:ser>
        <c:axId val="49540811"/>
        <c:axId val="43214116"/>
      </c:scatterChart>
      <c:valAx>
        <c:axId val="49540811"/>
        <c:scaling>
          <c:orientation val="minMax"/>
          <c:max val="50"/>
          <c:min val="0"/>
        </c:scaling>
        <c:axPos val="b"/>
        <c:title>
          <c:tx>
            <c:rich>
              <a:bodyPr vert="horz" rot="0" anchor="ctr"/>
              <a:lstStyle/>
              <a:p>
                <a:pPr algn="ctr">
                  <a:defRPr/>
                </a:pPr>
                <a:r>
                  <a:rPr lang="en-US" cap="none" sz="1100" b="1" i="0" u="none" baseline="0">
                    <a:latin typeface="Arial"/>
                    <a:ea typeface="Arial"/>
                    <a:cs typeface="Arial"/>
                  </a:rPr>
                  <a:t>Anzahl der Kontrollzyklen bis (bei) Prüfwertüberschreitung</a:t>
                </a:r>
              </a:p>
            </c:rich>
          </c:tx>
          <c:layout>
            <c:manualLayout>
              <c:xMode val="factor"/>
              <c:yMode val="factor"/>
              <c:x val="-0.008"/>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1" i="0" u="none" baseline="0">
                <a:latin typeface="Arial"/>
                <a:ea typeface="Arial"/>
                <a:cs typeface="Arial"/>
              </a:defRPr>
            </a:pPr>
          </a:p>
        </c:txPr>
        <c:crossAx val="43214116"/>
        <c:crosses val="autoZero"/>
        <c:crossBetween val="midCat"/>
        <c:dispUnits/>
        <c:majorUnit val="1"/>
        <c:minorUnit val="1"/>
      </c:valAx>
      <c:valAx>
        <c:axId val="43214116"/>
        <c:scaling>
          <c:orientation val="minMax"/>
          <c:max val="12"/>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1" i="0" u="none" baseline="0">
                <a:latin typeface="Arial"/>
                <a:ea typeface="Arial"/>
                <a:cs typeface="Arial"/>
              </a:defRPr>
            </a:pPr>
          </a:p>
        </c:txPr>
        <c:crossAx val="49540811"/>
        <c:crosses val="autoZero"/>
        <c:crossBetween val="midCat"/>
        <c:dispUnits/>
        <c:majorUnit val="1"/>
        <c:minorUnit val="1"/>
      </c:valAx>
      <c:spPr>
        <a:solidFill>
          <a:srgbClr val="FFFFCC"/>
        </a:solidFill>
        <a:ln w="12700">
          <a:solidFill/>
        </a:ln>
      </c:spPr>
    </c:plotArea>
    <c:plotVisOnly val="1"/>
    <c:dispBlanksAs val="gap"/>
    <c:showDLblsOverMax val="0"/>
  </c:chart>
  <c:spPr>
    <a:noFill/>
    <a:ln>
      <a:noFill/>
    </a:ln>
  </c:spPr>
  <c:txPr>
    <a:bodyPr vert="horz" rot="0"/>
    <a:lstStyle/>
    <a:p>
      <a:pPr>
        <a:defRPr lang="en-US" cap="none" sz="19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2"/>
  </sheetViews>
  <pageMargins left="0.75" right="0.75" top="1" bottom="1" header="0.4921259845" footer="0.4921259845"/>
  <pageSetup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cdr:x>
      <cdr:y>0</cdr:y>
    </cdr:from>
    <cdr:to>
      <cdr:x>1</cdr:x>
      <cdr:y>0.08</cdr:y>
    </cdr:to>
    <cdr:sp>
      <cdr:nvSpPr>
        <cdr:cNvPr id="1" name="TextBox 2"/>
        <cdr:cNvSpPr txBox="1">
          <a:spLocks noChangeArrowheads="1"/>
        </cdr:cNvSpPr>
      </cdr:nvSpPr>
      <cdr:spPr>
        <a:xfrm>
          <a:off x="9001125" y="0"/>
          <a:ext cx="295275" cy="180975"/>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RP</a:t>
          </a:r>
        </a:p>
      </cdr:txBody>
    </cdr:sp>
  </cdr:relSizeAnchor>
  <cdr:relSizeAnchor xmlns:cdr="http://schemas.openxmlformats.org/drawingml/2006/chartDrawing">
    <cdr:from>
      <cdr:x>0.93225</cdr:x>
      <cdr:y>0</cdr:y>
    </cdr:from>
    <cdr:to>
      <cdr:x>0.968</cdr:x>
      <cdr:y>0.08</cdr:y>
    </cdr:to>
    <cdr:sp>
      <cdr:nvSpPr>
        <cdr:cNvPr id="2" name="TextBox 3"/>
        <cdr:cNvSpPr txBox="1">
          <a:spLocks noChangeArrowheads="1"/>
        </cdr:cNvSpPr>
      </cdr:nvSpPr>
      <cdr:spPr>
        <a:xfrm>
          <a:off x="8667750" y="0"/>
          <a:ext cx="333375" cy="180975"/>
        </a:xfrm>
        <a:prstGeom prst="rect">
          <a:avLst/>
        </a:prstGeom>
        <a:solidFill>
          <a:srgbClr val="FFFFFF"/>
        </a:solidFill>
        <a:ln w="9525" cmpd="sng">
          <a:noFill/>
        </a:ln>
      </cdr:spPr>
      <cdr:txBody>
        <a:bodyPr vertOverflow="clip" wrap="square"/>
        <a:p>
          <a:pPr algn="l">
            <a:defRPr/>
          </a:pPr>
          <a:r>
            <a:rPr lang="en-US" cap="none" sz="1200" b="1" i="0" u="none" baseline="0">
              <a:solidFill>
                <a:srgbClr val="FF9900"/>
              </a:solidFill>
              <a:latin typeface="Arial"/>
              <a:ea typeface="Arial"/>
              <a:cs typeface="Arial"/>
            </a:rPr>
            <a:t>NP</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0.0935</cdr:y>
    </cdr:from>
    <cdr:to>
      <cdr:x>0.9065</cdr:x>
      <cdr:y>0.79825</cdr:y>
    </cdr:to>
    <cdr:sp>
      <cdr:nvSpPr>
        <cdr:cNvPr id="1" name="Polygon 2"/>
        <cdr:cNvSpPr>
          <a:spLocks/>
        </cdr:cNvSpPr>
      </cdr:nvSpPr>
      <cdr:spPr>
        <a:xfrm>
          <a:off x="762000" y="533400"/>
          <a:ext cx="7610475" cy="4057650"/>
        </a:xfrm>
        <a:custGeom>
          <a:pathLst>
            <a:path h="3973026" w="7518854">
              <a:moveTo>
                <a:pt x="73162" y="0"/>
              </a:moveTo>
              <a:lnTo>
                <a:pt x="0" y="838060"/>
              </a:lnTo>
              <a:lnTo>
                <a:pt x="0" y="3962679"/>
              </a:lnTo>
              <a:lnTo>
                <a:pt x="7508497" y="3973026"/>
              </a:lnTo>
              <a:lnTo>
                <a:pt x="7518854" y="3559169"/>
              </a:lnTo>
              <a:lnTo>
                <a:pt x="5292196" y="3372933"/>
              </a:lnTo>
              <a:lnTo>
                <a:pt x="3626753" y="3207390"/>
              </a:lnTo>
              <a:lnTo>
                <a:pt x="3344556" y="3166005"/>
              </a:lnTo>
              <a:lnTo>
                <a:pt x="3072811" y="3207390"/>
              </a:lnTo>
              <a:lnTo>
                <a:pt x="3051907" y="3114273"/>
              </a:lnTo>
              <a:lnTo>
                <a:pt x="2821969" y="3186698"/>
              </a:lnTo>
              <a:lnTo>
                <a:pt x="2811517" y="3062540"/>
              </a:lnTo>
              <a:lnTo>
                <a:pt x="2560675" y="3145312"/>
              </a:lnTo>
              <a:lnTo>
                <a:pt x="2550223" y="3031501"/>
              </a:lnTo>
              <a:lnTo>
                <a:pt x="2299382" y="3124619"/>
              </a:lnTo>
              <a:lnTo>
                <a:pt x="2288930" y="2907344"/>
              </a:lnTo>
              <a:lnTo>
                <a:pt x="2038089" y="3041848"/>
              </a:lnTo>
              <a:lnTo>
                <a:pt x="2027637" y="2824573"/>
              </a:lnTo>
              <a:lnTo>
                <a:pt x="1766343" y="2959076"/>
              </a:lnTo>
              <a:lnTo>
                <a:pt x="1766343" y="2679723"/>
              </a:lnTo>
              <a:lnTo>
                <a:pt x="1505050" y="2886651"/>
              </a:lnTo>
              <a:lnTo>
                <a:pt x="1505050" y="2493487"/>
              </a:lnTo>
              <a:lnTo>
                <a:pt x="1254209" y="2772841"/>
              </a:lnTo>
              <a:lnTo>
                <a:pt x="1243757" y="2286559"/>
              </a:lnTo>
              <a:lnTo>
                <a:pt x="1003366" y="2648684"/>
              </a:lnTo>
              <a:lnTo>
                <a:pt x="1003366" y="1914088"/>
              </a:lnTo>
              <a:lnTo>
                <a:pt x="742073" y="2441755"/>
              </a:lnTo>
              <a:lnTo>
                <a:pt x="731621" y="1417459"/>
              </a:lnTo>
              <a:lnTo>
                <a:pt x="480780" y="2141709"/>
              </a:lnTo>
              <a:lnTo>
                <a:pt x="470328" y="455242"/>
              </a:lnTo>
              <a:lnTo>
                <a:pt x="229938" y="1789931"/>
              </a:lnTo>
              <a:lnTo>
                <a:pt x="209035" y="10346"/>
              </a:lnTo>
              <a:lnTo>
                <a:pt x="73162" y="0"/>
              </a:lnTo>
              <a:close/>
            </a:path>
          </a:pathLst>
        </a:custGeom>
        <a:pattFill prst="dkUpDiag">
          <a:fgClr>
            <a:srgbClr val="FF99FF"/>
          </a:fgClr>
          <a:bgClr>
            <a:srgbClr val="FFFFFF"/>
          </a:bgClr>
        </a:patt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0.00725</cdr:y>
    </cdr:from>
    <cdr:to>
      <cdr:x>0.10875</cdr:x>
      <cdr:y>0.04775</cdr:y>
    </cdr:to>
    <cdr:sp>
      <cdr:nvSpPr>
        <cdr:cNvPr id="2" name="TextBox 3"/>
        <cdr:cNvSpPr txBox="1">
          <a:spLocks noChangeArrowheads="1"/>
        </cdr:cNvSpPr>
      </cdr:nvSpPr>
      <cdr:spPr>
        <a:xfrm>
          <a:off x="0" y="38100"/>
          <a:ext cx="1000125"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LfULG, Poppitz</a:t>
          </a:r>
        </a:p>
      </cdr:txBody>
    </cdr:sp>
  </cdr:relSizeAnchor>
  <cdr:relSizeAnchor xmlns:cdr="http://schemas.openxmlformats.org/drawingml/2006/chartDrawing">
    <cdr:from>
      <cdr:x>0.052</cdr:x>
      <cdr:y>0.22875</cdr:y>
    </cdr:from>
    <cdr:to>
      <cdr:x>0.90375</cdr:x>
      <cdr:y>0.22875</cdr:y>
    </cdr:to>
    <cdr:sp>
      <cdr:nvSpPr>
        <cdr:cNvPr id="3" name="Line 4"/>
        <cdr:cNvSpPr>
          <a:spLocks/>
        </cdr:cNvSpPr>
      </cdr:nvSpPr>
      <cdr:spPr>
        <a:xfrm flipV="1">
          <a:off x="476250" y="1314450"/>
          <a:ext cx="7867650" cy="0"/>
        </a:xfrm>
        <a:prstGeom prst="line">
          <a:avLst/>
        </a:prstGeom>
        <a:noFill/>
        <a:ln w="22225" cmpd="sng">
          <a:solidFill>
            <a:srgbClr val="FF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cdr:x>
      <cdr:y>0.79825</cdr:y>
    </cdr:from>
    <cdr:to>
      <cdr:x>0.90975</cdr:x>
      <cdr:y>0.79925</cdr:y>
    </cdr:to>
    <cdr:sp>
      <cdr:nvSpPr>
        <cdr:cNvPr id="4" name="Line 5"/>
        <cdr:cNvSpPr>
          <a:spLocks/>
        </cdr:cNvSpPr>
      </cdr:nvSpPr>
      <cdr:spPr>
        <a:xfrm>
          <a:off x="476250" y="4591050"/>
          <a:ext cx="7924800" cy="9525"/>
        </a:xfrm>
        <a:prstGeom prst="line">
          <a:avLst/>
        </a:prstGeom>
        <a:noFill/>
        <a:ln w="19050" cmpd="sng">
          <a:solidFill>
            <a:srgbClr val="FF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0.26425</cdr:x>
      <cdr:y>0.787</cdr:y>
    </cdr:from>
    <cdr:to>
      <cdr:x>0.3215</cdr:x>
      <cdr:y>0.8405</cdr:y>
    </cdr:to>
    <cdr:sp>
      <cdr:nvSpPr>
        <cdr:cNvPr id="5" name="TextBox 6"/>
        <cdr:cNvSpPr txBox="1">
          <a:spLocks noChangeArrowheads="1"/>
        </cdr:cNvSpPr>
      </cdr:nvSpPr>
      <cdr:spPr>
        <a:xfrm>
          <a:off x="2438400" y="4524375"/>
          <a:ext cx="533400" cy="3048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0,802</a:t>
          </a:r>
        </a:p>
      </cdr:txBody>
    </cdr:sp>
  </cdr:relSizeAnchor>
  <cdr:relSizeAnchor xmlns:cdr="http://schemas.openxmlformats.org/drawingml/2006/chartDrawing">
    <cdr:from>
      <cdr:x>0.26425</cdr:x>
      <cdr:y>0.2125</cdr:y>
    </cdr:from>
    <cdr:to>
      <cdr:x>0.30875</cdr:x>
      <cdr:y>0.257</cdr:y>
    </cdr:to>
    <cdr:sp>
      <cdr:nvSpPr>
        <cdr:cNvPr id="6" name="TextBox 7"/>
        <cdr:cNvSpPr txBox="1">
          <a:spLocks noChangeArrowheads="1"/>
        </cdr:cNvSpPr>
      </cdr:nvSpPr>
      <cdr:spPr>
        <a:xfrm>
          <a:off x="2438400" y="1219200"/>
          <a:ext cx="409575" cy="257175"/>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5,63</a:t>
          </a:r>
        </a:p>
      </cdr:txBody>
    </cdr:sp>
  </cdr:relSizeAnchor>
  <cdr:relSizeAnchor xmlns:cdr="http://schemas.openxmlformats.org/drawingml/2006/chartDrawing">
    <cdr:from>
      <cdr:x>0.052</cdr:x>
      <cdr:y>0.3225</cdr:y>
    </cdr:from>
    <cdr:to>
      <cdr:x>0.90975</cdr:x>
      <cdr:y>0.3225</cdr:y>
    </cdr:to>
    <cdr:sp>
      <cdr:nvSpPr>
        <cdr:cNvPr id="7" name="Line 8"/>
        <cdr:cNvSpPr>
          <a:spLocks/>
        </cdr:cNvSpPr>
      </cdr:nvSpPr>
      <cdr:spPr>
        <a:xfrm flipV="1">
          <a:off x="476250" y="1847850"/>
          <a:ext cx="7924800" cy="0"/>
        </a:xfrm>
        <a:prstGeom prst="line">
          <a:avLst/>
        </a:prstGeom>
        <a:noFill/>
        <a:ln w="19050"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0.26425</cdr:x>
      <cdr:y>0.308</cdr:y>
    </cdr:from>
    <cdr:to>
      <cdr:x>0.308</cdr:x>
      <cdr:y>0.3605</cdr:y>
    </cdr:to>
    <cdr:sp>
      <cdr:nvSpPr>
        <cdr:cNvPr id="8" name="TextBox 9"/>
        <cdr:cNvSpPr txBox="1">
          <a:spLocks noChangeArrowheads="1"/>
        </cdr:cNvSpPr>
      </cdr:nvSpPr>
      <cdr:spPr>
        <a:xfrm>
          <a:off x="2438400" y="1771650"/>
          <a:ext cx="400050" cy="3048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4,56</a:t>
          </a:r>
        </a:p>
      </cdr:txBody>
    </cdr:sp>
  </cdr:relSizeAnchor>
  <cdr:relSizeAnchor xmlns:cdr="http://schemas.openxmlformats.org/drawingml/2006/chartDrawing">
    <cdr:from>
      <cdr:x>0.578</cdr:x>
      <cdr:y>0.1745</cdr:y>
    </cdr:from>
    <cdr:to>
      <cdr:x>0.90375</cdr:x>
      <cdr:y>0.231</cdr:y>
    </cdr:to>
    <cdr:sp>
      <cdr:nvSpPr>
        <cdr:cNvPr id="9" name="TextBox 14"/>
        <cdr:cNvSpPr txBox="1">
          <a:spLocks noChangeArrowheads="1"/>
        </cdr:cNvSpPr>
      </cdr:nvSpPr>
      <cdr:spPr>
        <a:xfrm>
          <a:off x="5334000" y="1000125"/>
          <a:ext cx="3009900" cy="32385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1" i="0" u="none" baseline="0">
              <a:solidFill>
                <a:srgbClr val="FF0000"/>
              </a:solidFill>
              <a:latin typeface="Arial"/>
              <a:ea typeface="Arial"/>
              <a:cs typeface="Arial"/>
            </a:rPr>
            <a:t>= d</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(Summenwert; DIN EN 14181)</a:t>
          </a:r>
        </a:p>
      </cdr:txBody>
    </cdr:sp>
  </cdr:relSizeAnchor>
  <cdr:relSizeAnchor xmlns:cdr="http://schemas.openxmlformats.org/drawingml/2006/chartDrawing">
    <cdr:from>
      <cdr:x>0.578</cdr:x>
      <cdr:y>0.26575</cdr:y>
    </cdr:from>
    <cdr:to>
      <cdr:x>0.79275</cdr:x>
      <cdr:y>0.308</cdr:y>
    </cdr:to>
    <cdr:sp>
      <cdr:nvSpPr>
        <cdr:cNvPr id="10" name="TextBox 15"/>
        <cdr:cNvSpPr txBox="1">
          <a:spLocks noChangeArrowheads="1"/>
        </cdr:cNvSpPr>
      </cdr:nvSpPr>
      <cdr:spPr>
        <a:xfrm>
          <a:off x="5334000" y="1524000"/>
          <a:ext cx="1981200" cy="24765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(Prüfwert; DIN EN 14181)</a:t>
          </a:r>
        </a:p>
      </cdr:txBody>
    </cdr:sp>
  </cdr:relSizeAnchor>
  <cdr:relSizeAnchor xmlns:cdr="http://schemas.openxmlformats.org/drawingml/2006/chartDrawing">
    <cdr:from>
      <cdr:x>0.24375</cdr:x>
      <cdr:y>0.38</cdr:y>
    </cdr:from>
    <cdr:to>
      <cdr:x>0.65</cdr:x>
      <cdr:y>0.42125</cdr:y>
    </cdr:to>
    <cdr:sp>
      <cdr:nvSpPr>
        <cdr:cNvPr id="11" name="TextBox 17"/>
        <cdr:cNvSpPr txBox="1">
          <a:spLocks noChangeArrowheads="1"/>
        </cdr:cNvSpPr>
      </cdr:nvSpPr>
      <cdr:spPr>
        <a:xfrm>
          <a:off x="2247900" y="2181225"/>
          <a:ext cx="3752850" cy="238125"/>
        </a:xfrm>
        <a:prstGeom prst="rect">
          <a:avLst/>
        </a:prstGeom>
        <a:solidFill>
          <a:srgbClr val="FFFFCC"/>
        </a:solidFill>
        <a:ln w="9525" cmpd="sng">
          <a:noFill/>
        </a:ln>
      </cdr:spPr>
      <cdr:txBody>
        <a:bodyPr vertOverflow="clip" wrap="square"/>
        <a:p>
          <a:pPr algn="l">
            <a:defRPr/>
          </a:pPr>
          <a:r>
            <a:rPr lang="en-US" cap="none" sz="1100" b="1" i="0" u="none" baseline="0">
              <a:solidFill>
                <a:srgbClr val="800000"/>
              </a:solidFill>
              <a:latin typeface="Arial"/>
              <a:ea typeface="Arial"/>
              <a:cs typeface="Arial"/>
            </a:rPr>
            <a:t>(3) </a:t>
          </a:r>
          <a:r>
            <a:rPr lang="en-US" cap="none" sz="1100" b="1" i="0" u="none" baseline="0">
              <a:solidFill>
                <a:srgbClr val="800000"/>
              </a:solidFill>
              <a:latin typeface="Arial Narrow"/>
              <a:ea typeface="Arial Narrow"/>
              <a:cs typeface="Arial Narrow"/>
            </a:rPr>
            <a:t>aus</a:t>
          </a:r>
          <a:r>
            <a:rPr lang="en-US" cap="none" sz="1100" b="1" i="0" u="none" baseline="0">
              <a:solidFill>
                <a:srgbClr val="800000"/>
              </a:solidFill>
              <a:latin typeface="Arial"/>
              <a:ea typeface="Arial"/>
              <a:cs typeface="Arial"/>
            </a:rPr>
            <a:t> (1)</a:t>
          </a:r>
          <a:r>
            <a:rPr lang="en-US" cap="none" sz="1100" b="1" i="0" u="none" baseline="0">
              <a:solidFill>
                <a:srgbClr val="800000"/>
              </a:solidFill>
              <a:latin typeface="Arial Narrow"/>
              <a:ea typeface="Arial Narrow"/>
              <a:cs typeface="Arial Narrow"/>
            </a:rPr>
            <a:t> resultierende absolute Drift d</a:t>
          </a:r>
          <a:r>
            <a:rPr lang="en-US" cap="none" sz="1100" b="1" i="0" u="none" baseline="-25000">
              <a:solidFill>
                <a:srgbClr val="800000"/>
              </a:solidFill>
              <a:latin typeface="Arial Narrow"/>
              <a:ea typeface="Arial Narrow"/>
              <a:cs typeface="Arial Narrow"/>
            </a:rPr>
            <a:t>t </a:t>
          </a:r>
          <a:r>
            <a:rPr lang="en-US" cap="none" sz="1100" b="1" i="0" u="none" baseline="0">
              <a:solidFill>
                <a:srgbClr val="800000"/>
              </a:solidFill>
              <a:latin typeface="Arial Narrow"/>
              <a:ea typeface="Arial Narrow"/>
              <a:cs typeface="Arial Narrow"/>
            </a:rPr>
            <a:t>  je Wartungsintervall</a:t>
          </a:r>
        </a:p>
      </cdr:txBody>
    </cdr:sp>
  </cdr:relSizeAnchor>
  <cdr:relSizeAnchor xmlns:cdr="http://schemas.openxmlformats.org/drawingml/2006/chartDrawing">
    <cdr:from>
      <cdr:x>0.45325</cdr:x>
      <cdr:y>0.8405</cdr:y>
    </cdr:from>
    <cdr:to>
      <cdr:x>0.88075</cdr:x>
      <cdr:y>0.897</cdr:y>
    </cdr:to>
    <cdr:sp>
      <cdr:nvSpPr>
        <cdr:cNvPr id="12" name="TextBox 18"/>
        <cdr:cNvSpPr txBox="1">
          <a:spLocks noChangeArrowheads="1"/>
        </cdr:cNvSpPr>
      </cdr:nvSpPr>
      <cdr:spPr>
        <a:xfrm>
          <a:off x="4181475" y="4829175"/>
          <a:ext cx="3952875" cy="323850"/>
        </a:xfrm>
        <a:prstGeom prst="rect">
          <a:avLst/>
        </a:prstGeom>
        <a:noFill/>
        <a:ln w="9525" cmpd="sng">
          <a:noFill/>
        </a:ln>
      </cdr:spPr>
      <cdr:txBody>
        <a:bodyPr vertOverflow="clip" wrap="square"/>
        <a:p>
          <a:pPr algn="l">
            <a:defRPr/>
          </a:pPr>
          <a:r>
            <a:rPr lang="en-US" cap="none" sz="1100" b="1" i="0" u="none" baseline="0">
              <a:solidFill>
                <a:srgbClr val="993300"/>
              </a:solidFill>
              <a:latin typeface="Arial"/>
              <a:ea typeface="Arial"/>
              <a:cs typeface="Arial"/>
            </a:rPr>
            <a:t>(1)</a:t>
          </a:r>
          <a:r>
            <a:rPr lang="en-US" cap="none" sz="1100" b="1" i="0" u="none" baseline="0">
              <a:solidFill>
                <a:srgbClr val="993300"/>
              </a:solidFill>
              <a:latin typeface="Arial Narrow"/>
              <a:ea typeface="Arial Narrow"/>
              <a:cs typeface="Arial Narrow"/>
            </a:rPr>
            <a:t> konstanter Wert ∆d</a:t>
          </a:r>
          <a:r>
            <a:rPr lang="en-US" cap="none" sz="1100" b="1" i="0" u="none" baseline="-25000">
              <a:solidFill>
                <a:srgbClr val="993300"/>
              </a:solidFill>
              <a:latin typeface="Arial Narrow"/>
              <a:ea typeface="Arial Narrow"/>
              <a:cs typeface="Arial Narrow"/>
            </a:rPr>
            <a:t>t</a:t>
          </a:r>
          <a:r>
            <a:rPr lang="en-US" cap="none" sz="1100" b="1" i="0" u="none" baseline="0">
              <a:solidFill>
                <a:srgbClr val="993300"/>
              </a:solidFill>
              <a:latin typeface="Arial Narrow"/>
              <a:ea typeface="Arial Narrow"/>
              <a:cs typeface="Arial Narrow"/>
            </a:rPr>
            <a:t>  der ansteigenden Drift je Wartungsintervall</a:t>
          </a:r>
        </a:p>
      </cdr:txBody>
    </cdr:sp>
  </cdr:relSizeAnchor>
  <cdr:relSizeAnchor xmlns:cdr="http://schemas.openxmlformats.org/drawingml/2006/chartDrawing">
    <cdr:from>
      <cdr:x>0.39775</cdr:x>
      <cdr:y>0.5765</cdr:y>
    </cdr:from>
    <cdr:to>
      <cdr:x>0.7815</cdr:x>
      <cdr:y>0.61375</cdr:y>
    </cdr:to>
    <cdr:sp>
      <cdr:nvSpPr>
        <cdr:cNvPr id="13" name="TextBox 19"/>
        <cdr:cNvSpPr txBox="1">
          <a:spLocks noChangeArrowheads="1"/>
        </cdr:cNvSpPr>
      </cdr:nvSpPr>
      <cdr:spPr>
        <a:xfrm>
          <a:off x="3667125" y="3314700"/>
          <a:ext cx="3543300" cy="209550"/>
        </a:xfrm>
        <a:prstGeom prst="rect">
          <a:avLst/>
        </a:prstGeom>
        <a:solidFill>
          <a:srgbClr val="FFFFCC"/>
        </a:solidFill>
        <a:ln w="9525" cmpd="sng">
          <a:noFill/>
        </a:ln>
      </cdr:spPr>
      <cdr:txBody>
        <a:bodyPr vertOverflow="clip" wrap="square"/>
        <a:p>
          <a:pPr algn="l">
            <a:defRPr/>
          </a:pPr>
          <a:r>
            <a:rPr lang="en-US" cap="none" sz="1100" b="1" i="0" u="none" baseline="0">
              <a:solidFill>
                <a:srgbClr val="800000"/>
              </a:solidFill>
              <a:latin typeface="Arial"/>
              <a:ea typeface="Arial"/>
              <a:cs typeface="Arial"/>
            </a:rPr>
            <a:t>(2) </a:t>
          </a:r>
          <a:r>
            <a:rPr lang="en-US" cap="none" sz="1100" b="1" i="0" u="none" baseline="0">
              <a:solidFill>
                <a:srgbClr val="800000"/>
              </a:solidFill>
              <a:latin typeface="Arial Narrow"/>
              <a:ea typeface="Arial Narrow"/>
              <a:cs typeface="Arial Narrow"/>
            </a:rPr>
            <a:t>absolut konstante Drift d</a:t>
          </a:r>
          <a:r>
            <a:rPr lang="en-US" cap="none" sz="1100" b="1" i="0" u="none" baseline="-25000">
              <a:solidFill>
                <a:srgbClr val="800000"/>
              </a:solidFill>
              <a:latin typeface="Arial Narrow"/>
              <a:ea typeface="Arial Narrow"/>
              <a:cs typeface="Arial Narrow"/>
            </a:rPr>
            <a:t>t</a:t>
          </a:r>
          <a:r>
            <a:rPr lang="en-US" cap="none" sz="1100" b="1" i="0" u="none" baseline="0">
              <a:solidFill>
                <a:srgbClr val="800000"/>
              </a:solidFill>
              <a:latin typeface="Arial Narrow"/>
              <a:ea typeface="Arial Narrow"/>
              <a:cs typeface="Arial Narrow"/>
            </a:rPr>
            <a:t>   in jedem Wartungsintervall</a:t>
          </a:r>
        </a:p>
      </cdr:txBody>
    </cdr:sp>
  </cdr:relSizeAnchor>
  <cdr:relSizeAnchor xmlns:cdr="http://schemas.openxmlformats.org/drawingml/2006/chartDrawing">
    <cdr:from>
      <cdr:x>0.224</cdr:x>
      <cdr:y>0.40675</cdr:y>
    </cdr:from>
    <cdr:to>
      <cdr:x>0.243</cdr:x>
      <cdr:y>0.473</cdr:y>
    </cdr:to>
    <cdr:sp>
      <cdr:nvSpPr>
        <cdr:cNvPr id="14" name="Line 20"/>
        <cdr:cNvSpPr>
          <a:spLocks/>
        </cdr:cNvSpPr>
      </cdr:nvSpPr>
      <cdr:spPr>
        <a:xfrm flipH="1">
          <a:off x="2066925" y="2333625"/>
          <a:ext cx="17145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0.05225</cdr:x>
      <cdr:y>0.70275</cdr:y>
    </cdr:from>
    <cdr:to>
      <cdr:x>0.91</cdr:x>
      <cdr:y>0.70275</cdr:y>
    </cdr:to>
    <cdr:sp>
      <cdr:nvSpPr>
        <cdr:cNvPr id="15" name="Line 21"/>
        <cdr:cNvSpPr>
          <a:spLocks/>
        </cdr:cNvSpPr>
      </cdr:nvSpPr>
      <cdr:spPr>
        <a:xfrm flipV="1">
          <a:off x="476250" y="4038600"/>
          <a:ext cx="7924800" cy="0"/>
        </a:xfrm>
        <a:prstGeom prst="line">
          <a:avLst/>
        </a:prstGeom>
        <a:no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0.35225</cdr:x>
      <cdr:y>0.61475</cdr:y>
    </cdr:from>
    <cdr:to>
      <cdr:x>0.39775</cdr:x>
      <cdr:y>0.732</cdr:y>
    </cdr:to>
    <cdr:sp>
      <cdr:nvSpPr>
        <cdr:cNvPr id="16" name="Line 22"/>
        <cdr:cNvSpPr>
          <a:spLocks/>
        </cdr:cNvSpPr>
      </cdr:nvSpPr>
      <cdr:spPr>
        <a:xfrm flipH="1">
          <a:off x="3248025" y="3533775"/>
          <a:ext cx="419100" cy="676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0.3925</cdr:x>
      <cdr:y>0.864</cdr:y>
    </cdr:from>
    <cdr:to>
      <cdr:x>0.45325</cdr:x>
      <cdr:y>0.87275</cdr:y>
    </cdr:to>
    <cdr:sp>
      <cdr:nvSpPr>
        <cdr:cNvPr id="17" name="Line 23"/>
        <cdr:cNvSpPr>
          <a:spLocks/>
        </cdr:cNvSpPr>
      </cdr:nvSpPr>
      <cdr:spPr>
        <a:xfrm flipH="1">
          <a:off x="3619500" y="4962525"/>
          <a:ext cx="561975" cy="47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0.05825</cdr:x>
      <cdr:y>0.70375</cdr:y>
    </cdr:from>
    <cdr:to>
      <cdr:x>0.05825</cdr:x>
      <cdr:y>0.902</cdr:y>
    </cdr:to>
    <cdr:sp>
      <cdr:nvSpPr>
        <cdr:cNvPr id="18" name="Line 24"/>
        <cdr:cNvSpPr>
          <a:spLocks/>
        </cdr:cNvSpPr>
      </cdr:nvSpPr>
      <cdr:spPr>
        <a:xfrm>
          <a:off x="533400" y="4048125"/>
          <a:ext cx="0" cy="1143000"/>
        </a:xfrm>
        <a:prstGeom prst="line">
          <a:avLst/>
        </a:prstGeom>
        <a:noFill/>
        <a:ln w="38100" cmpd="sng">
          <a:solidFill>
            <a:srgbClr val="008000"/>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0.05825</cdr:x>
      <cdr:y>0.09175</cdr:y>
    </cdr:from>
    <cdr:to>
      <cdr:x>0.05825</cdr:x>
      <cdr:y>0.70275</cdr:y>
    </cdr:to>
    <cdr:sp>
      <cdr:nvSpPr>
        <cdr:cNvPr id="19" name="Line 25"/>
        <cdr:cNvSpPr>
          <a:spLocks/>
        </cdr:cNvSpPr>
      </cdr:nvSpPr>
      <cdr:spPr>
        <a:xfrm>
          <a:off x="533400" y="523875"/>
          <a:ext cx="0" cy="3514725"/>
        </a:xfrm>
        <a:prstGeom prst="line">
          <a:avLst/>
        </a:prstGeom>
        <a:noFill/>
        <a:ln w="38100" cmpd="sng">
          <a:solidFill>
            <a:srgbClr val="FF00FF"/>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0.90375</cdr:x>
      <cdr:y>0.09175</cdr:y>
    </cdr:from>
    <cdr:to>
      <cdr:x>0.90375</cdr:x>
      <cdr:y>0.70275</cdr:y>
    </cdr:to>
    <cdr:sp>
      <cdr:nvSpPr>
        <cdr:cNvPr id="20" name="Line 26"/>
        <cdr:cNvSpPr>
          <a:spLocks/>
        </cdr:cNvSpPr>
      </cdr:nvSpPr>
      <cdr:spPr>
        <a:xfrm>
          <a:off x="8343900" y="523875"/>
          <a:ext cx="0" cy="3514725"/>
        </a:xfrm>
        <a:prstGeom prst="line">
          <a:avLst/>
        </a:prstGeom>
        <a:noFill/>
        <a:ln w="38100" cmpd="sng">
          <a:solidFill>
            <a:srgbClr val="FF00FF"/>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0.902</cdr:x>
      <cdr:y>0.70275</cdr:y>
    </cdr:from>
    <cdr:to>
      <cdr:x>0.902</cdr:x>
      <cdr:y>0.90125</cdr:y>
    </cdr:to>
    <cdr:sp>
      <cdr:nvSpPr>
        <cdr:cNvPr id="21" name="Line 27"/>
        <cdr:cNvSpPr>
          <a:spLocks/>
        </cdr:cNvSpPr>
      </cdr:nvSpPr>
      <cdr:spPr>
        <a:xfrm>
          <a:off x="8324850" y="4038600"/>
          <a:ext cx="0" cy="1143000"/>
        </a:xfrm>
        <a:prstGeom prst="line">
          <a:avLst/>
        </a:prstGeom>
        <a:noFill/>
        <a:ln w="38100" cmpd="sng">
          <a:solidFill>
            <a:srgbClr val="008000"/>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0.915</cdr:x>
      <cdr:y>0.1745</cdr:y>
    </cdr:from>
    <cdr:to>
      <cdr:x>0.99975</cdr:x>
      <cdr:y>0.70275</cdr:y>
    </cdr:to>
    <cdr:sp>
      <cdr:nvSpPr>
        <cdr:cNvPr id="22" name="TextBox 28"/>
        <cdr:cNvSpPr txBox="1">
          <a:spLocks noChangeArrowheads="1"/>
        </cdr:cNvSpPr>
      </cdr:nvSpPr>
      <cdr:spPr>
        <a:xfrm>
          <a:off x="8448675" y="1000125"/>
          <a:ext cx="781050" cy="3038475"/>
        </a:xfrm>
        <a:prstGeom prst="rect">
          <a:avLst/>
        </a:prstGeom>
        <a:pattFill prst="dkUpDiag">
          <a:fgClr>
            <a:srgbClr val="FF99FF"/>
          </a:fgClr>
          <a:bgClr>
            <a:srgbClr val="FFFFCC"/>
          </a:bgClr>
        </a:pattFill>
        <a:ln w="9525" cmpd="sng">
          <a:noFill/>
        </a:ln>
      </cdr:spPr>
      <cdr:txBody>
        <a:bodyPr vertOverflow="clip" wrap="square"/>
        <a:p>
          <a:pPr algn="l">
            <a:defRPr/>
          </a:pPr>
          <a:r>
            <a:rPr lang="en-US" cap="none" sz="1200" b="1" i="0" u="none" baseline="0">
              <a:solidFill>
                <a:srgbClr val="FF00FF"/>
              </a:solidFill>
            </a:rPr>
            <a:t>
Eignungs-prüfungs-Anforde-rungen schärfer als CUSUM-Karte
</a:t>
          </a:r>
        </a:p>
      </cdr:txBody>
    </cdr:sp>
  </cdr:relSizeAnchor>
  <cdr:relSizeAnchor xmlns:cdr="http://schemas.openxmlformats.org/drawingml/2006/chartDrawing">
    <cdr:from>
      <cdr:x>0.578</cdr:x>
      <cdr:y>0.63</cdr:y>
    </cdr:from>
    <cdr:to>
      <cdr:x>0.88325</cdr:x>
      <cdr:y>0.677</cdr:y>
    </cdr:to>
    <cdr:sp>
      <cdr:nvSpPr>
        <cdr:cNvPr id="23" name="TextBox 30"/>
        <cdr:cNvSpPr txBox="1">
          <a:spLocks noChangeArrowheads="1"/>
        </cdr:cNvSpPr>
      </cdr:nvSpPr>
      <cdr:spPr>
        <a:xfrm>
          <a:off x="5334000" y="3619500"/>
          <a:ext cx="2819400" cy="2667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2*d</a:t>
          </a:r>
          <a:r>
            <a:rPr lang="en-US" cap="none" sz="1200" b="1" i="0" u="none" baseline="-25000">
              <a:solidFill>
                <a:srgbClr val="FF0000"/>
              </a:solidFill>
              <a:latin typeface="Arial"/>
              <a:ea typeface="Arial"/>
              <a:cs typeface="Arial"/>
            </a:rPr>
            <a:t>max, NP + RP</a:t>
          </a:r>
          <a:r>
            <a:rPr lang="en-US" cap="none" sz="1200" b="0" i="0" u="none" baseline="0">
              <a:solidFill>
                <a:srgbClr val="FF0000"/>
              </a:solidFill>
              <a:latin typeface="Arial"/>
              <a:ea typeface="Arial"/>
              <a:cs typeface="Arial"/>
            </a:rPr>
            <a:t>  </a:t>
          </a:r>
          <a:r>
            <a:rPr lang="en-US" cap="none" sz="1100" b="0" i="0" u="none" baseline="0">
              <a:solidFill>
                <a:srgbClr val="FF0000"/>
              </a:solidFill>
              <a:latin typeface="Arial"/>
              <a:ea typeface="Arial"/>
              <a:cs typeface="Arial"/>
            </a:rPr>
            <a:t>(EigPr.; DIN EN 15267-3)</a:t>
          </a:r>
        </a:p>
      </cdr:txBody>
    </cdr:sp>
  </cdr:relSizeAnchor>
  <cdr:relSizeAnchor xmlns:cdr="http://schemas.openxmlformats.org/drawingml/2006/chartDrawing">
    <cdr:from>
      <cdr:x>0.26425</cdr:x>
      <cdr:y>0.677</cdr:y>
    </cdr:from>
    <cdr:to>
      <cdr:x>0.3165</cdr:x>
      <cdr:y>0.71025</cdr:y>
    </cdr:to>
    <cdr:sp>
      <cdr:nvSpPr>
        <cdr:cNvPr id="24" name="TextBox 31"/>
        <cdr:cNvSpPr txBox="1">
          <a:spLocks noChangeArrowheads="1"/>
        </cdr:cNvSpPr>
      </cdr:nvSpPr>
      <cdr:spPr>
        <a:xfrm>
          <a:off x="2438400" y="3886200"/>
          <a:ext cx="485775" cy="1905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1,64</a:t>
          </a:r>
        </a:p>
      </cdr:txBody>
    </cdr:sp>
  </cdr:relSizeAnchor>
  <cdr:relSizeAnchor xmlns:cdr="http://schemas.openxmlformats.org/drawingml/2006/chartDrawing">
    <cdr:from>
      <cdr:x>0.88425</cdr:x>
      <cdr:y>0</cdr:y>
    </cdr:from>
    <cdr:to>
      <cdr:x>0.99975</cdr:x>
      <cdr:y>0.0405</cdr:y>
    </cdr:to>
    <cdr:sp>
      <cdr:nvSpPr>
        <cdr:cNvPr id="25" name="TextBox 32"/>
        <cdr:cNvSpPr txBox="1">
          <a:spLocks noChangeArrowheads="1"/>
        </cdr:cNvSpPr>
      </cdr:nvSpPr>
      <cdr:spPr>
        <a:xfrm>
          <a:off x="8162925" y="0"/>
          <a:ext cx="1066800"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Stand 10.03.10 </a:t>
          </a:r>
        </a:p>
      </cdr:txBody>
    </cdr:sp>
  </cdr:relSizeAnchor>
  <cdr:relSizeAnchor xmlns:cdr="http://schemas.openxmlformats.org/drawingml/2006/chartDrawing">
    <cdr:from>
      <cdr:x>0</cdr:x>
      <cdr:y>0.22775</cdr:y>
    </cdr:from>
    <cdr:to>
      <cdr:x>0.025</cdr:x>
      <cdr:y>0.7685</cdr:y>
    </cdr:to>
    <cdr:sp>
      <cdr:nvSpPr>
        <cdr:cNvPr id="26" name="TextBox 33"/>
        <cdr:cNvSpPr txBox="1">
          <a:spLocks noChangeArrowheads="1"/>
        </cdr:cNvSpPr>
      </cdr:nvSpPr>
      <cdr:spPr>
        <a:xfrm>
          <a:off x="0" y="1304925"/>
          <a:ext cx="228600" cy="3114675"/>
        </a:xfrm>
        <a:prstGeom prst="rect">
          <a:avLst/>
        </a:prstGeom>
        <a:noFill/>
        <a:ln w="9525" cmpd="sng">
          <a:noFill/>
        </a:ln>
      </cdr:spPr>
      <cdr:txBody>
        <a:bodyPr vertOverflow="clip" wrap="square" anchor="b" vert="vert270"/>
        <a:p>
          <a:pPr algn="l">
            <a:defRPr/>
          </a:pPr>
          <a:r>
            <a:rPr lang="en-US" cap="none" sz="1100" b="1" i="0" u="none" baseline="0">
              <a:latin typeface="Arial"/>
              <a:ea typeface="Arial"/>
              <a:cs typeface="Arial"/>
            </a:rPr>
            <a:t>Differenz bzw. Drift in </a:t>
          </a:r>
          <a:r>
            <a:rPr lang="en-US" cap="none" sz="1200" b="1" i="0" u="none" baseline="0">
              <a:latin typeface="Arial"/>
              <a:ea typeface="Arial"/>
              <a:cs typeface="Arial"/>
            </a:rPr>
            <a:t>%</a:t>
          </a:r>
          <a:r>
            <a:rPr lang="en-US" cap="none" sz="1100" b="1" i="0" u="none" baseline="0">
              <a:latin typeface="Arial"/>
              <a:ea typeface="Arial"/>
              <a:cs typeface="Arial"/>
            </a:rPr>
            <a:t>  je Kontrollzyklus</a:t>
          </a:r>
        </a:p>
      </cdr:txBody>
    </cdr:sp>
  </cdr:relSizeAnchor>
  <cdr:relSizeAnchor xmlns:cdr="http://schemas.openxmlformats.org/drawingml/2006/chartDrawing">
    <cdr:from>
      <cdr:x>0.578</cdr:x>
      <cdr:y>0.79825</cdr:y>
    </cdr:from>
    <cdr:to>
      <cdr:x>0.81925</cdr:x>
      <cdr:y>0.83975</cdr:y>
    </cdr:to>
    <cdr:sp>
      <cdr:nvSpPr>
        <cdr:cNvPr id="27" name="TextBox 35"/>
        <cdr:cNvSpPr txBox="1">
          <a:spLocks noChangeArrowheads="1"/>
        </cdr:cNvSpPr>
      </cdr:nvSpPr>
      <cdr:spPr>
        <a:xfrm>
          <a:off x="5334000" y="4591050"/>
          <a:ext cx="2228850" cy="23812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(Schwellwert; DIN EN 14181)</a:t>
          </a:r>
        </a:p>
      </cdr:txBody>
    </cdr:sp>
  </cdr:relSizeAnchor>
  <cdr:relSizeAnchor xmlns:cdr="http://schemas.openxmlformats.org/drawingml/2006/chartDrawing">
    <cdr:from>
      <cdr:x>0.3865</cdr:x>
      <cdr:y>0.09925</cdr:y>
    </cdr:from>
    <cdr:to>
      <cdr:x>0.572</cdr:x>
      <cdr:y>0.15025</cdr:y>
    </cdr:to>
    <cdr:sp>
      <cdr:nvSpPr>
        <cdr:cNvPr id="28" name="TextBox 36"/>
        <cdr:cNvSpPr txBox="1">
          <a:spLocks noChangeArrowheads="1"/>
        </cdr:cNvSpPr>
      </cdr:nvSpPr>
      <cdr:spPr>
        <a:xfrm>
          <a:off x="3562350" y="561975"/>
          <a:ext cx="1714500" cy="295275"/>
        </a:xfrm>
        <a:prstGeom prst="rect">
          <a:avLst/>
        </a:prstGeom>
        <a:noFill/>
        <a:ln w="9525" cmpd="sng">
          <a:noFill/>
        </a:ln>
      </cdr:spPr>
      <cdr:txBody>
        <a:bodyPr vertOverflow="clip" wrap="square"/>
        <a:p>
          <a:pPr algn="l">
            <a:defRPr/>
          </a:pPr>
          <a:r>
            <a:rPr lang="en-US" cap="none" sz="1400" b="1" i="0" u="none" baseline="0">
              <a:latin typeface="Arial"/>
              <a:ea typeface="Arial"/>
              <a:cs typeface="Arial"/>
            </a:rPr>
            <a:t>s</a:t>
          </a:r>
          <a:r>
            <a:rPr lang="en-US" cap="none" sz="1400" b="1" i="0" u="none" baseline="-25000">
              <a:latin typeface="Arial"/>
              <a:ea typeface="Arial"/>
              <a:cs typeface="Arial"/>
            </a:rPr>
            <a:t>AMS</a:t>
          </a:r>
          <a:r>
            <a:rPr lang="en-US" cap="none" sz="1400" b="1" i="0" u="none" baseline="0">
              <a:latin typeface="Arial"/>
              <a:ea typeface="Arial"/>
              <a:cs typeface="Arial"/>
            </a:rPr>
            <a:t> = 1,60 % MBE</a:t>
          </a:r>
        </a:p>
      </cdr:txBody>
    </cdr:sp>
  </cdr:relSizeAnchor>
  <cdr:relSizeAnchor xmlns:cdr="http://schemas.openxmlformats.org/drawingml/2006/chartDrawing">
    <cdr:from>
      <cdr:x>0.915</cdr:x>
      <cdr:y>0.7045</cdr:y>
    </cdr:from>
    <cdr:to>
      <cdr:x>0.99875</cdr:x>
      <cdr:y>0.79825</cdr:y>
    </cdr:to>
    <cdr:sp>
      <cdr:nvSpPr>
        <cdr:cNvPr id="29" name="Rectangle 37"/>
        <cdr:cNvSpPr>
          <a:spLocks/>
        </cdr:cNvSpPr>
      </cdr:nvSpPr>
      <cdr:spPr>
        <a:xfrm>
          <a:off x="8448675" y="4048125"/>
          <a:ext cx="771525" cy="542925"/>
        </a:xfrm>
        <a:prstGeom prst="rect">
          <a:avLst/>
        </a:prstGeom>
        <a:pattFill prst="dashUpDiag">
          <a:fgClr>
            <a:srgbClr val="FF99FF"/>
          </a:fgClr>
          <a:bgClr>
            <a:srgbClr val="FFFFFF"/>
          </a:bgClr>
        </a:patt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0.111</cdr:x>
      <cdr:y>0.04775</cdr:y>
    </cdr:to>
    <cdr:sp>
      <cdr:nvSpPr>
        <cdr:cNvPr id="1" name="TextBox 3"/>
        <cdr:cNvSpPr txBox="1">
          <a:spLocks noChangeArrowheads="1"/>
        </cdr:cNvSpPr>
      </cdr:nvSpPr>
      <cdr:spPr>
        <a:xfrm>
          <a:off x="0" y="38100"/>
          <a:ext cx="1028700"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LfULG, Poppitz</a:t>
          </a:r>
        </a:p>
      </cdr:txBody>
    </cdr:sp>
  </cdr:relSizeAnchor>
  <cdr:relSizeAnchor xmlns:cdr="http://schemas.openxmlformats.org/drawingml/2006/chartDrawing">
    <cdr:from>
      <cdr:x>0.06</cdr:x>
      <cdr:y>0.499</cdr:y>
    </cdr:from>
    <cdr:to>
      <cdr:x>0.98575</cdr:x>
      <cdr:y>0.499</cdr:y>
    </cdr:to>
    <cdr:sp>
      <cdr:nvSpPr>
        <cdr:cNvPr id="2" name="Line 10"/>
        <cdr:cNvSpPr>
          <a:spLocks/>
        </cdr:cNvSpPr>
      </cdr:nvSpPr>
      <cdr:spPr>
        <a:xfrm>
          <a:off x="552450" y="2867025"/>
          <a:ext cx="8553450" cy="0"/>
        </a:xfrm>
        <a:prstGeom prst="line">
          <a:avLst/>
        </a:prstGeom>
        <a:noFill/>
        <a:ln w="19050" cmpd="sng">
          <a:solidFill>
            <a:srgbClr val="00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0.9605</cdr:x>
      <cdr:y>0.48425</cdr:y>
    </cdr:from>
    <cdr:to>
      <cdr:x>1</cdr:x>
      <cdr:y>0.51925</cdr:y>
    </cdr:to>
    <cdr:sp>
      <cdr:nvSpPr>
        <cdr:cNvPr id="3" name="TextBox 11"/>
        <cdr:cNvSpPr txBox="1">
          <a:spLocks noChangeArrowheads="1"/>
        </cdr:cNvSpPr>
      </cdr:nvSpPr>
      <cdr:spPr>
        <a:xfrm>
          <a:off x="8867775" y="2781300"/>
          <a:ext cx="361950" cy="200025"/>
        </a:xfrm>
        <a:prstGeom prst="rect">
          <a:avLst/>
        </a:prstGeom>
        <a:solidFill>
          <a:srgbClr val="FFFFCC"/>
        </a:solidFill>
        <a:ln w="9525" cmpd="sng">
          <a:noFill/>
        </a:ln>
      </cdr:spPr>
      <cdr:txBody>
        <a:bodyPr vertOverflow="clip" wrap="square"/>
        <a:p>
          <a:pPr algn="l">
            <a:defRPr/>
          </a:pPr>
          <a:r>
            <a:rPr lang="en-US" cap="none" sz="1200" b="1" i="0" u="none" baseline="0">
              <a:solidFill>
                <a:srgbClr val="0000FF"/>
              </a:solidFill>
              <a:latin typeface="Arial"/>
              <a:ea typeface="Arial"/>
              <a:cs typeface="Arial"/>
            </a:rPr>
            <a:t>6 %</a:t>
          </a:r>
        </a:p>
      </cdr:txBody>
    </cdr:sp>
  </cdr:relSizeAnchor>
  <cdr:relSizeAnchor xmlns:cdr="http://schemas.openxmlformats.org/drawingml/2006/chartDrawing">
    <cdr:from>
      <cdr:x>0.05975</cdr:x>
      <cdr:y>0.7685</cdr:y>
    </cdr:from>
    <cdr:to>
      <cdr:x>0.98575</cdr:x>
      <cdr:y>0.76925</cdr:y>
    </cdr:to>
    <cdr:sp>
      <cdr:nvSpPr>
        <cdr:cNvPr id="4" name="Line 12"/>
        <cdr:cNvSpPr>
          <a:spLocks/>
        </cdr:cNvSpPr>
      </cdr:nvSpPr>
      <cdr:spPr>
        <a:xfrm flipV="1">
          <a:off x="542925" y="4419600"/>
          <a:ext cx="8553450" cy="0"/>
        </a:xfrm>
        <a:prstGeom prst="line">
          <a:avLst/>
        </a:prstGeom>
        <a:noFill/>
        <a:ln w="19050" cmpd="sng">
          <a:solidFill>
            <a:srgbClr val="00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0.9615</cdr:x>
      <cdr:y>0.74825</cdr:y>
    </cdr:from>
    <cdr:to>
      <cdr:x>0.9995</cdr:x>
      <cdr:y>0.779</cdr:y>
    </cdr:to>
    <cdr:sp>
      <cdr:nvSpPr>
        <cdr:cNvPr id="5" name="TextBox 13"/>
        <cdr:cNvSpPr txBox="1">
          <a:spLocks noChangeArrowheads="1"/>
        </cdr:cNvSpPr>
      </cdr:nvSpPr>
      <cdr:spPr>
        <a:xfrm>
          <a:off x="8877300" y="4295775"/>
          <a:ext cx="352425" cy="180975"/>
        </a:xfrm>
        <a:prstGeom prst="rect">
          <a:avLst/>
        </a:prstGeom>
        <a:solidFill>
          <a:srgbClr val="FFFFCC"/>
        </a:solidFill>
        <a:ln w="9525" cmpd="sng">
          <a:noFill/>
        </a:ln>
      </cdr:spPr>
      <cdr:txBody>
        <a:bodyPr vertOverflow="clip" wrap="square"/>
        <a:p>
          <a:pPr algn="l">
            <a:defRPr/>
          </a:pPr>
          <a:r>
            <a:rPr lang="en-US" cap="none" sz="1200" b="1" i="0" u="none" baseline="0">
              <a:solidFill>
                <a:srgbClr val="0000FF"/>
              </a:solidFill>
              <a:latin typeface="Arial"/>
              <a:ea typeface="Arial"/>
              <a:cs typeface="Arial"/>
            </a:rPr>
            <a:t>2 %
2
2</a:t>
          </a:r>
        </a:p>
      </cdr:txBody>
    </cdr:sp>
  </cdr:relSizeAnchor>
  <cdr:relSizeAnchor xmlns:cdr="http://schemas.openxmlformats.org/drawingml/2006/chartDrawing">
    <cdr:from>
      <cdr:x>0.06</cdr:x>
      <cdr:y>0.70275</cdr:y>
    </cdr:from>
    <cdr:to>
      <cdr:x>0.98575</cdr:x>
      <cdr:y>0.70275</cdr:y>
    </cdr:to>
    <cdr:sp>
      <cdr:nvSpPr>
        <cdr:cNvPr id="6" name="Line 21"/>
        <cdr:cNvSpPr>
          <a:spLocks/>
        </cdr:cNvSpPr>
      </cdr:nvSpPr>
      <cdr:spPr>
        <a:xfrm>
          <a:off x="552450" y="4038600"/>
          <a:ext cx="8553450" cy="0"/>
        </a:xfrm>
        <a:prstGeom prst="line">
          <a:avLst/>
        </a:prstGeom>
        <a:no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0.94125</cdr:x>
      <cdr:y>0.68275</cdr:y>
    </cdr:from>
    <cdr:to>
      <cdr:x>0.9995</cdr:x>
      <cdr:y>0.7175</cdr:y>
    </cdr:to>
    <cdr:sp>
      <cdr:nvSpPr>
        <cdr:cNvPr id="7" name="TextBox 31"/>
        <cdr:cNvSpPr txBox="1">
          <a:spLocks noChangeArrowheads="1"/>
        </cdr:cNvSpPr>
      </cdr:nvSpPr>
      <cdr:spPr>
        <a:xfrm>
          <a:off x="8696325" y="3924300"/>
          <a:ext cx="542925" cy="200025"/>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3,04 %</a:t>
          </a:r>
        </a:p>
      </cdr:txBody>
    </cdr:sp>
  </cdr:relSizeAnchor>
  <cdr:relSizeAnchor xmlns:cdr="http://schemas.openxmlformats.org/drawingml/2006/chartDrawing">
    <cdr:from>
      <cdr:x>0.8845</cdr:x>
      <cdr:y>0</cdr:y>
    </cdr:from>
    <cdr:to>
      <cdr:x>0.99975</cdr:x>
      <cdr:y>0.0405</cdr:y>
    </cdr:to>
    <cdr:sp>
      <cdr:nvSpPr>
        <cdr:cNvPr id="8" name="TextBox 32"/>
        <cdr:cNvSpPr txBox="1">
          <a:spLocks noChangeArrowheads="1"/>
        </cdr:cNvSpPr>
      </cdr:nvSpPr>
      <cdr:spPr>
        <a:xfrm>
          <a:off x="8162925" y="0"/>
          <a:ext cx="1066800"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Stand 20.10.08 </a:t>
          </a:r>
        </a:p>
      </cdr:txBody>
    </cdr:sp>
  </cdr:relSizeAnchor>
  <cdr:relSizeAnchor xmlns:cdr="http://schemas.openxmlformats.org/drawingml/2006/chartDrawing">
    <cdr:from>
      <cdr:x>0</cdr:x>
      <cdr:y>0.22775</cdr:y>
    </cdr:from>
    <cdr:to>
      <cdr:x>0.02875</cdr:x>
      <cdr:y>0.7685</cdr:y>
    </cdr:to>
    <cdr:sp>
      <cdr:nvSpPr>
        <cdr:cNvPr id="9" name="TextBox 33"/>
        <cdr:cNvSpPr txBox="1">
          <a:spLocks noChangeArrowheads="1"/>
        </cdr:cNvSpPr>
      </cdr:nvSpPr>
      <cdr:spPr>
        <a:xfrm>
          <a:off x="0" y="1304925"/>
          <a:ext cx="266700" cy="3114675"/>
        </a:xfrm>
        <a:prstGeom prst="rect">
          <a:avLst/>
        </a:prstGeom>
        <a:noFill/>
        <a:ln w="9525" cmpd="sng">
          <a:noFill/>
        </a:ln>
      </cdr:spPr>
      <cdr:txBody>
        <a:bodyPr vertOverflow="clip" wrap="square" anchor="b" vert="vert270"/>
        <a:p>
          <a:pPr algn="l">
            <a:defRPr/>
          </a:pPr>
          <a:r>
            <a:rPr lang="en-US" cap="none" sz="1100" b="1" i="0" u="none" baseline="0">
              <a:latin typeface="Arial"/>
              <a:ea typeface="Arial"/>
              <a:cs typeface="Arial"/>
            </a:rPr>
            <a:t>Differenz bzw. Drift in </a:t>
          </a:r>
          <a:r>
            <a:rPr lang="en-US" cap="none" sz="1200" b="1" i="0" u="none" baseline="0">
              <a:latin typeface="Arial"/>
              <a:ea typeface="Arial"/>
              <a:cs typeface="Arial"/>
            </a:rPr>
            <a:t>%</a:t>
          </a:r>
          <a:r>
            <a:rPr lang="en-US" cap="none" sz="1100" b="1" i="0" u="none" baseline="0">
              <a:latin typeface="Arial"/>
              <a:ea typeface="Arial"/>
              <a:cs typeface="Arial"/>
            </a:rPr>
            <a:t>  je Kontrollzyklus</a:t>
          </a:r>
        </a:p>
      </cdr:txBody>
    </cdr:sp>
  </cdr:relSizeAnchor>
  <cdr:relSizeAnchor xmlns:cdr="http://schemas.openxmlformats.org/drawingml/2006/chartDrawing">
    <cdr:from>
      <cdr:x>0.11925</cdr:x>
      <cdr:y>0.108</cdr:y>
    </cdr:from>
    <cdr:to>
      <cdr:x>0.215</cdr:x>
      <cdr:y>0.159</cdr:y>
    </cdr:to>
    <cdr:sp>
      <cdr:nvSpPr>
        <cdr:cNvPr id="10" name="TextBox 36"/>
        <cdr:cNvSpPr txBox="1">
          <a:spLocks noChangeArrowheads="1"/>
        </cdr:cNvSpPr>
      </cdr:nvSpPr>
      <cdr:spPr>
        <a:xfrm>
          <a:off x="1095375" y="619125"/>
          <a:ext cx="885825" cy="29527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s</a:t>
          </a:r>
          <a:r>
            <a:rPr lang="en-US" cap="none" sz="1200" b="1" i="0" u="none" baseline="-25000">
              <a:latin typeface="Arial"/>
              <a:ea typeface="Arial"/>
              <a:cs typeface="Arial"/>
            </a:rPr>
            <a:t>AMS</a:t>
          </a:r>
          <a:r>
            <a:rPr lang="en-US" cap="none" sz="1200" b="1" i="0" u="none" baseline="0">
              <a:latin typeface="Arial"/>
              <a:ea typeface="Arial"/>
              <a:cs typeface="Arial"/>
            </a:rPr>
            <a:t> = 6 %</a:t>
          </a:r>
        </a:p>
      </cdr:txBody>
    </cdr:sp>
  </cdr:relSizeAnchor>
  <cdr:relSizeAnchor xmlns:cdr="http://schemas.openxmlformats.org/drawingml/2006/chartDrawing">
    <cdr:from>
      <cdr:x>0.1045</cdr:x>
      <cdr:y>0.23825</cdr:y>
    </cdr:from>
    <cdr:to>
      <cdr:x>0.1445</cdr:x>
      <cdr:y>0.27325</cdr:y>
    </cdr:to>
    <cdr:sp>
      <cdr:nvSpPr>
        <cdr:cNvPr id="11" name="TextBox 37"/>
        <cdr:cNvSpPr txBox="1">
          <a:spLocks noChangeArrowheads="1"/>
        </cdr:cNvSpPr>
      </cdr:nvSpPr>
      <cdr:spPr>
        <a:xfrm>
          <a:off x="962025" y="1362075"/>
          <a:ext cx="371475" cy="20002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5 %</a:t>
          </a:r>
        </a:p>
      </cdr:txBody>
    </cdr:sp>
  </cdr:relSizeAnchor>
  <cdr:relSizeAnchor xmlns:cdr="http://schemas.openxmlformats.org/drawingml/2006/chartDrawing">
    <cdr:from>
      <cdr:x>0.099</cdr:x>
      <cdr:y>0.308</cdr:y>
    </cdr:from>
    <cdr:to>
      <cdr:x>0.13425</cdr:x>
      <cdr:y>0.34525</cdr:y>
    </cdr:to>
    <cdr:sp>
      <cdr:nvSpPr>
        <cdr:cNvPr id="12" name="TextBox 38"/>
        <cdr:cNvSpPr txBox="1">
          <a:spLocks noChangeArrowheads="1"/>
        </cdr:cNvSpPr>
      </cdr:nvSpPr>
      <cdr:spPr>
        <a:xfrm>
          <a:off x="914400" y="1771650"/>
          <a:ext cx="323850" cy="209550"/>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4 %</a:t>
          </a:r>
        </a:p>
      </cdr:txBody>
    </cdr:sp>
  </cdr:relSizeAnchor>
  <cdr:relSizeAnchor xmlns:cdr="http://schemas.openxmlformats.org/drawingml/2006/chartDrawing">
    <cdr:from>
      <cdr:x>0.07575</cdr:x>
      <cdr:y>0.51925</cdr:y>
    </cdr:from>
    <cdr:to>
      <cdr:x>0.111</cdr:x>
      <cdr:y>0.558</cdr:y>
    </cdr:to>
    <cdr:sp>
      <cdr:nvSpPr>
        <cdr:cNvPr id="13" name="TextBox 39"/>
        <cdr:cNvSpPr txBox="1">
          <a:spLocks noChangeArrowheads="1"/>
        </cdr:cNvSpPr>
      </cdr:nvSpPr>
      <cdr:spPr>
        <a:xfrm>
          <a:off x="695325" y="2981325"/>
          <a:ext cx="323850" cy="21907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2 %</a:t>
          </a:r>
        </a:p>
      </cdr:txBody>
    </cdr:sp>
  </cdr:relSizeAnchor>
  <cdr:relSizeAnchor xmlns:cdr="http://schemas.openxmlformats.org/drawingml/2006/chartDrawing">
    <cdr:from>
      <cdr:x>0.084</cdr:x>
      <cdr:y>0.3815</cdr:y>
    </cdr:from>
    <cdr:to>
      <cdr:x>0.11925</cdr:x>
      <cdr:y>0.4205</cdr:y>
    </cdr:to>
    <cdr:sp>
      <cdr:nvSpPr>
        <cdr:cNvPr id="14" name="TextBox 40"/>
        <cdr:cNvSpPr txBox="1">
          <a:spLocks noChangeArrowheads="1"/>
        </cdr:cNvSpPr>
      </cdr:nvSpPr>
      <cdr:spPr>
        <a:xfrm>
          <a:off x="771525" y="2190750"/>
          <a:ext cx="323850" cy="228600"/>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3 %</a:t>
          </a:r>
        </a:p>
      </cdr:txBody>
    </cdr:sp>
  </cdr:relSizeAnchor>
  <cdr:relSizeAnchor xmlns:cdr="http://schemas.openxmlformats.org/drawingml/2006/chartDrawing">
    <cdr:from>
      <cdr:x>0.1045</cdr:x>
      <cdr:y>0.809</cdr:y>
    </cdr:from>
    <cdr:to>
      <cdr:x>0.1545</cdr:x>
      <cdr:y>0.84375</cdr:y>
    </cdr:to>
    <cdr:sp>
      <cdr:nvSpPr>
        <cdr:cNvPr id="15" name="TextBox 41"/>
        <cdr:cNvSpPr txBox="1">
          <a:spLocks noChangeArrowheads="1"/>
        </cdr:cNvSpPr>
      </cdr:nvSpPr>
      <cdr:spPr>
        <a:xfrm>
          <a:off x="962025" y="4648200"/>
          <a:ext cx="466725" cy="20002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0,8 %</a:t>
          </a:r>
        </a:p>
      </cdr:txBody>
    </cdr:sp>
  </cdr:relSizeAnchor>
  <cdr:relSizeAnchor xmlns:cdr="http://schemas.openxmlformats.org/drawingml/2006/chartDrawing">
    <cdr:from>
      <cdr:x>0.099</cdr:x>
      <cdr:y>0.7175</cdr:y>
    </cdr:from>
    <cdr:to>
      <cdr:x>0.13425</cdr:x>
      <cdr:y>0.75625</cdr:y>
    </cdr:to>
    <cdr:sp>
      <cdr:nvSpPr>
        <cdr:cNvPr id="16" name="TextBox 42"/>
        <cdr:cNvSpPr txBox="1">
          <a:spLocks noChangeArrowheads="1"/>
        </cdr:cNvSpPr>
      </cdr:nvSpPr>
      <cdr:spPr>
        <a:xfrm>
          <a:off x="914400" y="4124325"/>
          <a:ext cx="323850" cy="21907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1 %</a:t>
          </a:r>
        </a:p>
      </cdr:txBody>
    </cdr:sp>
  </cdr:relSizeAnchor>
  <cdr:relSizeAnchor xmlns:cdr="http://schemas.openxmlformats.org/drawingml/2006/chartDrawing">
    <cdr:from>
      <cdr:x>0.06925</cdr:x>
      <cdr:y>0.58725</cdr:y>
    </cdr:from>
    <cdr:to>
      <cdr:x>0.11925</cdr:x>
      <cdr:y>0.626</cdr:y>
    </cdr:to>
    <cdr:sp>
      <cdr:nvSpPr>
        <cdr:cNvPr id="17" name="TextBox 43"/>
        <cdr:cNvSpPr txBox="1">
          <a:spLocks noChangeArrowheads="1"/>
        </cdr:cNvSpPr>
      </cdr:nvSpPr>
      <cdr:spPr>
        <a:xfrm>
          <a:off x="638175" y="3371850"/>
          <a:ext cx="466725" cy="219075"/>
        </a:xfrm>
        <a:prstGeom prst="rect">
          <a:avLst/>
        </a:prstGeom>
        <a:solidFill>
          <a:srgbClr val="FFFFCC"/>
        </a:solidFill>
        <a:ln w="9525" cmpd="sng">
          <a:noFill/>
        </a:ln>
      </cdr:spPr>
      <cdr:txBody>
        <a:bodyPr vertOverflow="clip" wrap="square"/>
        <a:p>
          <a:pPr algn="l">
            <a:defRPr/>
          </a:pPr>
          <a:r>
            <a:rPr lang="en-US" cap="none" sz="1200" b="1" i="0" u="none" baseline="0">
              <a:latin typeface="Arial"/>
              <a:ea typeface="Arial"/>
              <a:cs typeface="Arial"/>
            </a:rPr>
            <a:t>1,6 %</a:t>
          </a:r>
        </a:p>
      </cdr:txBody>
    </cdr:sp>
  </cdr:relSizeAnchor>
  <cdr:relSizeAnchor xmlns:cdr="http://schemas.openxmlformats.org/drawingml/2006/chartDrawing">
    <cdr:from>
      <cdr:x>0.06</cdr:x>
      <cdr:y>0.796</cdr:y>
    </cdr:from>
    <cdr:to>
      <cdr:x>0.98475</cdr:x>
      <cdr:y>0.796</cdr:y>
    </cdr:to>
    <cdr:sp>
      <cdr:nvSpPr>
        <cdr:cNvPr id="18" name="Line 45"/>
        <cdr:cNvSpPr>
          <a:spLocks/>
        </cdr:cNvSpPr>
      </cdr:nvSpPr>
      <cdr:spPr>
        <a:xfrm>
          <a:off x="552450" y="4572000"/>
          <a:ext cx="8543925" cy="0"/>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0.9485</cdr:x>
      <cdr:y>0.787</cdr:y>
    </cdr:from>
    <cdr:to>
      <cdr:x>1</cdr:x>
      <cdr:y>0.8275</cdr:y>
    </cdr:to>
    <cdr:sp>
      <cdr:nvSpPr>
        <cdr:cNvPr id="19" name="TextBox 46"/>
        <cdr:cNvSpPr txBox="1">
          <a:spLocks noChangeArrowheads="1"/>
        </cdr:cNvSpPr>
      </cdr:nvSpPr>
      <cdr:spPr>
        <a:xfrm>
          <a:off x="8763000" y="4524375"/>
          <a:ext cx="476250" cy="2286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1,6 %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15</xdr:row>
      <xdr:rowOff>123825</xdr:rowOff>
    </xdr:from>
    <xdr:to>
      <xdr:col>18</xdr:col>
      <xdr:colOff>476250</xdr:colOff>
      <xdr:row>28</xdr:row>
      <xdr:rowOff>152400</xdr:rowOff>
    </xdr:to>
    <xdr:graphicFrame>
      <xdr:nvGraphicFramePr>
        <xdr:cNvPr id="1" name="Chart 1"/>
        <xdr:cNvGraphicFramePr/>
      </xdr:nvGraphicFramePr>
      <xdr:xfrm>
        <a:off x="4867275" y="2790825"/>
        <a:ext cx="4352925" cy="21336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0</xdr:row>
      <xdr:rowOff>38100</xdr:rowOff>
    </xdr:from>
    <xdr:to>
      <xdr:col>19</xdr:col>
      <xdr:colOff>0</xdr:colOff>
      <xdr:row>15</xdr:row>
      <xdr:rowOff>133350</xdr:rowOff>
    </xdr:to>
    <xdr:graphicFrame>
      <xdr:nvGraphicFramePr>
        <xdr:cNvPr id="2" name="Chart 2"/>
        <xdr:cNvGraphicFramePr/>
      </xdr:nvGraphicFramePr>
      <xdr:xfrm>
        <a:off x="4867275" y="38100"/>
        <a:ext cx="4362450" cy="27622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16</xdr:row>
      <xdr:rowOff>9525</xdr:rowOff>
    </xdr:from>
    <xdr:to>
      <xdr:col>18</xdr:col>
      <xdr:colOff>476250</xdr:colOff>
      <xdr:row>30</xdr:row>
      <xdr:rowOff>133350</xdr:rowOff>
    </xdr:to>
    <xdr:graphicFrame>
      <xdr:nvGraphicFramePr>
        <xdr:cNvPr id="1" name="Chart 1"/>
        <xdr:cNvGraphicFramePr/>
      </xdr:nvGraphicFramePr>
      <xdr:xfrm>
        <a:off x="4867275" y="2838450"/>
        <a:ext cx="4352925" cy="239077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0</xdr:row>
      <xdr:rowOff>38100</xdr:rowOff>
    </xdr:from>
    <xdr:to>
      <xdr:col>19</xdr:col>
      <xdr:colOff>0</xdr:colOff>
      <xdr:row>15</xdr:row>
      <xdr:rowOff>133350</xdr:rowOff>
    </xdr:to>
    <xdr:graphicFrame>
      <xdr:nvGraphicFramePr>
        <xdr:cNvPr id="2" name="Chart 2"/>
        <xdr:cNvGraphicFramePr/>
      </xdr:nvGraphicFramePr>
      <xdr:xfrm>
        <a:off x="4867275" y="38100"/>
        <a:ext cx="4362450" cy="27622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16</xdr:row>
      <xdr:rowOff>9525</xdr:rowOff>
    </xdr:from>
    <xdr:to>
      <xdr:col>18</xdr:col>
      <xdr:colOff>476250</xdr:colOff>
      <xdr:row>30</xdr:row>
      <xdr:rowOff>133350</xdr:rowOff>
    </xdr:to>
    <xdr:graphicFrame>
      <xdr:nvGraphicFramePr>
        <xdr:cNvPr id="1" name="Chart 1"/>
        <xdr:cNvGraphicFramePr/>
      </xdr:nvGraphicFramePr>
      <xdr:xfrm>
        <a:off x="4867275" y="2819400"/>
        <a:ext cx="4352925" cy="2390775"/>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0</xdr:row>
      <xdr:rowOff>38100</xdr:rowOff>
    </xdr:from>
    <xdr:to>
      <xdr:col>19</xdr:col>
      <xdr:colOff>0</xdr:colOff>
      <xdr:row>15</xdr:row>
      <xdr:rowOff>133350</xdr:rowOff>
    </xdr:to>
    <xdr:graphicFrame>
      <xdr:nvGraphicFramePr>
        <xdr:cNvPr id="2" name="Chart 2"/>
        <xdr:cNvGraphicFramePr/>
      </xdr:nvGraphicFramePr>
      <xdr:xfrm>
        <a:off x="4867275" y="38100"/>
        <a:ext cx="4362450" cy="2743200"/>
      </xdr:xfrm>
      <a:graphic>
        <a:graphicData uri="http://schemas.openxmlformats.org/drawingml/2006/chart">
          <c:chart xmlns:c="http://schemas.openxmlformats.org/drawingml/2006/chart" r:id="rId2"/>
        </a:graphicData>
      </a:graphic>
    </xdr:graphicFrame>
    <xdr:clientData/>
  </xdr:twoCellAnchor>
  <xdr:twoCellAnchor>
    <xdr:from>
      <xdr:col>12</xdr:col>
      <xdr:colOff>66675</xdr:colOff>
      <xdr:row>18</xdr:row>
      <xdr:rowOff>85725</xdr:rowOff>
    </xdr:from>
    <xdr:to>
      <xdr:col>12</xdr:col>
      <xdr:colOff>238125</xdr:colOff>
      <xdr:row>20</xdr:row>
      <xdr:rowOff>19050</xdr:rowOff>
    </xdr:to>
    <xdr:sp>
      <xdr:nvSpPr>
        <xdr:cNvPr id="3" name="TextBox 3"/>
        <xdr:cNvSpPr txBox="1">
          <a:spLocks noChangeArrowheads="1"/>
        </xdr:cNvSpPr>
      </xdr:nvSpPr>
      <xdr:spPr>
        <a:xfrm>
          <a:off x="5895975" y="3219450"/>
          <a:ext cx="171450" cy="257175"/>
        </a:xfrm>
        <a:prstGeom prst="rect">
          <a:avLst/>
        </a:prstGeom>
        <a:solidFill>
          <a:srgbClr val="FFFFCC"/>
        </a:solidFill>
        <a:ln w="9525" cmpd="sng">
          <a:noFill/>
        </a:ln>
      </xdr:spPr>
      <xdr:txBody>
        <a:bodyPr vertOverflow="clip" wrap="square"/>
        <a:p>
          <a:pPr algn="l">
            <a:defRPr/>
          </a:pPr>
          <a:r>
            <a:rPr lang="en-US" cap="none" sz="1600" b="1" i="1" u="none" baseline="0">
              <a:solidFill>
                <a:srgbClr val="FF0000"/>
              </a:solidFill>
              <a:latin typeface="Arial"/>
              <a:ea typeface="Arial"/>
              <a:cs typeface="Arial"/>
            </a:rPr>
            <a:t>!</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0.5155</cdr:y>
    </cdr:from>
    <cdr:to>
      <cdr:x>0.521</cdr:x>
      <cdr:y>0.6205</cdr:y>
    </cdr:to>
    <cdr:sp>
      <cdr:nvSpPr>
        <cdr:cNvPr id="1" name="TextBox 1"/>
        <cdr:cNvSpPr txBox="1">
          <a:spLocks noChangeArrowheads="1"/>
        </cdr:cNvSpPr>
      </cdr:nvSpPr>
      <cdr:spPr>
        <a:xfrm>
          <a:off x="2419350" y="1285875"/>
          <a:ext cx="104775" cy="2667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543425" y="47625"/>
        <a:ext cx="4857750" cy="25050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543425" y="2657475"/>
        <a:ext cx="4867275" cy="2095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0.96675</cdr:x>
      <cdr:y>0</cdr:y>
    </cdr:from>
    <cdr:to>
      <cdr:x>1</cdr:x>
      <cdr:y>0.1615</cdr:y>
    </cdr:to>
    <cdr:sp>
      <cdr:nvSpPr>
        <cdr:cNvPr id="1" name="TextBox 1"/>
        <cdr:cNvSpPr txBox="1">
          <a:spLocks noChangeArrowheads="1"/>
        </cdr:cNvSpPr>
      </cdr:nvSpPr>
      <cdr:spPr>
        <a:xfrm>
          <a:off x="8991600" y="0"/>
          <a:ext cx="304800" cy="209550"/>
        </a:xfrm>
        <a:prstGeom prst="rect">
          <a:avLst/>
        </a:prstGeom>
        <a:solidFill>
          <a:srgbClr val="FFFFFF"/>
        </a:solidFill>
        <a:ln w="9525" cmpd="sng">
          <a:noFill/>
        </a:ln>
      </cdr:spPr>
      <cdr:txBody>
        <a:bodyPr vertOverflow="clip" wrap="square"/>
        <a:p>
          <a:pPr algn="l">
            <a:defRPr/>
          </a:pPr>
          <a:r>
            <a:rPr lang="en-US" cap="none" sz="1200" b="1" i="0" u="none" baseline="0">
              <a:solidFill>
                <a:srgbClr val="FF9900"/>
              </a:solidFill>
              <a:latin typeface="Arial"/>
              <a:ea typeface="Arial"/>
              <a:cs typeface="Arial"/>
            </a:rPr>
            <a:t>NP</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0.5155</cdr:y>
    </cdr:from>
    <cdr:to>
      <cdr:x>0.521</cdr:x>
      <cdr:y>0.6205</cdr:y>
    </cdr:to>
    <cdr:sp>
      <cdr:nvSpPr>
        <cdr:cNvPr id="1" name="TextBox 1"/>
        <cdr:cNvSpPr txBox="1">
          <a:spLocks noChangeArrowheads="1"/>
        </cdr:cNvSpPr>
      </cdr:nvSpPr>
      <cdr:spPr>
        <a:xfrm>
          <a:off x="2419350" y="1285875"/>
          <a:ext cx="104775" cy="2667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419600" y="47625"/>
        <a:ext cx="4857750" cy="25050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419600" y="2657475"/>
        <a:ext cx="4867275" cy="209550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0.5155</cdr:y>
    </cdr:from>
    <cdr:to>
      <cdr:x>0.521</cdr:x>
      <cdr:y>0.6205</cdr:y>
    </cdr:to>
    <cdr:sp>
      <cdr:nvSpPr>
        <cdr:cNvPr id="1" name="TextBox 1"/>
        <cdr:cNvSpPr txBox="1">
          <a:spLocks noChangeArrowheads="1"/>
        </cdr:cNvSpPr>
      </cdr:nvSpPr>
      <cdr:spPr>
        <a:xfrm>
          <a:off x="2419350" y="1285875"/>
          <a:ext cx="104775" cy="2667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419600" y="47625"/>
        <a:ext cx="4857750" cy="25050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419600" y="2657475"/>
        <a:ext cx="4867275" cy="20955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0.5155</cdr:y>
    </cdr:from>
    <cdr:to>
      <cdr:x>0.521</cdr:x>
      <cdr:y>0.6205</cdr:y>
    </cdr:to>
    <cdr:sp>
      <cdr:nvSpPr>
        <cdr:cNvPr id="1" name="TextBox 1"/>
        <cdr:cNvSpPr txBox="1">
          <a:spLocks noChangeArrowheads="1"/>
        </cdr:cNvSpPr>
      </cdr:nvSpPr>
      <cdr:spPr>
        <a:xfrm>
          <a:off x="2419350" y="1285875"/>
          <a:ext cx="104775" cy="2667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419600" y="47625"/>
        <a:ext cx="4857750" cy="25050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419600" y="2657475"/>
        <a:ext cx="4867275" cy="20955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0.5155</cdr:y>
    </cdr:from>
    <cdr:to>
      <cdr:x>0.521</cdr:x>
      <cdr:y>0.6205</cdr:y>
    </cdr:to>
    <cdr:sp>
      <cdr:nvSpPr>
        <cdr:cNvPr id="1" name="TextBox 1"/>
        <cdr:cNvSpPr txBox="1">
          <a:spLocks noChangeArrowheads="1"/>
        </cdr:cNvSpPr>
      </cdr:nvSpPr>
      <cdr:spPr>
        <a:xfrm>
          <a:off x="2419350" y="1285875"/>
          <a:ext cx="104775" cy="266700"/>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419600" y="47625"/>
        <a:ext cx="4857750" cy="25050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419600" y="2657475"/>
        <a:ext cx="4867275" cy="20955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0.4975</cdr:x>
      <cdr:y>0.51475</cdr:y>
    </cdr:from>
    <cdr:to>
      <cdr:x>0.52</cdr:x>
      <cdr:y>0.6195</cdr:y>
    </cdr:to>
    <cdr:sp>
      <cdr:nvSpPr>
        <cdr:cNvPr id="1" name="TextBox 1"/>
        <cdr:cNvSpPr txBox="1">
          <a:spLocks noChangeArrowheads="1"/>
        </cdr:cNvSpPr>
      </cdr:nvSpPr>
      <cdr:spPr>
        <a:xfrm>
          <a:off x="2409825" y="1276350"/>
          <a:ext cx="104775" cy="257175"/>
        </a:xfrm>
        <a:prstGeom prst="rect">
          <a:avLst/>
        </a:prstGeom>
        <a:noFill/>
        <a:ln w="1" cmpd="sng">
          <a:noFill/>
        </a:ln>
      </cdr:spPr>
      <cdr:txBody>
        <a:bodyPr vertOverflow="clip" wrap="square" anchor="ctr"/>
        <a:p>
          <a:pPr algn="ctr">
            <a:defRPr/>
          </a:pPr>
          <a:r>
            <a:rPr lang="en-US" cap="none" sz="1200" b="0" i="0" u="none" baseline="0">
              <a:latin typeface="Arial"/>
              <a:ea typeface="Arial"/>
              <a:cs typeface="Arial"/>
            </a:rPr>
            <a:t> </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47625</xdr:rowOff>
    </xdr:from>
    <xdr:to>
      <xdr:col>19</xdr:col>
      <xdr:colOff>9525</xdr:colOff>
      <xdr:row>14</xdr:row>
      <xdr:rowOff>57150</xdr:rowOff>
    </xdr:to>
    <xdr:graphicFrame>
      <xdr:nvGraphicFramePr>
        <xdr:cNvPr id="1" name="Chart 1"/>
        <xdr:cNvGraphicFramePr/>
      </xdr:nvGraphicFramePr>
      <xdr:xfrm>
        <a:off x="4419600" y="47625"/>
        <a:ext cx="4857750" cy="248602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15</xdr:row>
      <xdr:rowOff>0</xdr:rowOff>
    </xdr:from>
    <xdr:to>
      <xdr:col>19</xdr:col>
      <xdr:colOff>19050</xdr:colOff>
      <xdr:row>27</xdr:row>
      <xdr:rowOff>152400</xdr:rowOff>
    </xdr:to>
    <xdr:graphicFrame>
      <xdr:nvGraphicFramePr>
        <xdr:cNvPr id="2" name="Chart 2"/>
        <xdr:cNvGraphicFramePr/>
      </xdr:nvGraphicFramePr>
      <xdr:xfrm>
        <a:off x="4419600" y="2638425"/>
        <a:ext cx="4867275" cy="2095500"/>
      </xdr:xfrm>
      <a:graphic>
        <a:graphicData uri="http://schemas.openxmlformats.org/drawingml/2006/chart">
          <c:chart xmlns:c="http://schemas.openxmlformats.org/drawingml/2006/chart" r:id="rId2"/>
        </a:graphicData>
      </a:graphic>
    </xdr:graphicFrame>
    <xdr:clientData/>
  </xdr:twoCellAnchor>
  <xdr:twoCellAnchor>
    <xdr:from>
      <xdr:col>10</xdr:col>
      <xdr:colOff>304800</xdr:colOff>
      <xdr:row>16</xdr:row>
      <xdr:rowOff>85725</xdr:rowOff>
    </xdr:from>
    <xdr:to>
      <xdr:col>11</xdr:col>
      <xdr:colOff>28575</xdr:colOff>
      <xdr:row>18</xdr:row>
      <xdr:rowOff>76200</xdr:rowOff>
    </xdr:to>
    <xdr:sp>
      <xdr:nvSpPr>
        <xdr:cNvPr id="3" name="TextBox 4"/>
        <xdr:cNvSpPr txBox="1">
          <a:spLocks noChangeArrowheads="1"/>
        </xdr:cNvSpPr>
      </xdr:nvSpPr>
      <xdr:spPr>
        <a:xfrm>
          <a:off x="5200650" y="2886075"/>
          <a:ext cx="209550" cy="314325"/>
        </a:xfrm>
        <a:prstGeom prst="rect">
          <a:avLst/>
        </a:prstGeom>
        <a:noFill/>
        <a:ln w="9525" cmpd="sng">
          <a:noFill/>
        </a:ln>
      </xdr:spPr>
      <xdr:txBody>
        <a:bodyPr vertOverflow="clip" wrap="square"/>
        <a:p>
          <a:pPr algn="l">
            <a:defRPr/>
          </a:pPr>
          <a:r>
            <a:rPr lang="en-US" cap="none" sz="1200" b="1" i="1" u="none" baseline="0">
              <a:solidFill>
                <a:srgbClr val="FF0000"/>
              </a:solidFill>
            </a:rPr>
            <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cdr:x>
      <cdr:y>0</cdr:y>
    </cdr:from>
    <cdr:to>
      <cdr:x>1</cdr:x>
      <cdr:y>0.147</cdr:y>
    </cdr:to>
    <cdr:sp>
      <cdr:nvSpPr>
        <cdr:cNvPr id="1" name="TextBox 1"/>
        <cdr:cNvSpPr txBox="1">
          <a:spLocks noChangeArrowheads="1"/>
        </cdr:cNvSpPr>
      </cdr:nvSpPr>
      <cdr:spPr>
        <a:xfrm>
          <a:off x="9001125" y="0"/>
          <a:ext cx="295275" cy="190500"/>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RP</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1</xdr:row>
      <xdr:rowOff>0</xdr:rowOff>
    </xdr:from>
    <xdr:to>
      <xdr:col>15</xdr:col>
      <xdr:colOff>209550</xdr:colOff>
      <xdr:row>1</xdr:row>
      <xdr:rowOff>0</xdr:rowOff>
    </xdr:to>
    <xdr:sp>
      <xdr:nvSpPr>
        <xdr:cNvPr id="1" name="TextBox 5"/>
        <xdr:cNvSpPr txBox="1">
          <a:spLocks noChangeArrowheads="1"/>
        </xdr:cNvSpPr>
      </xdr:nvSpPr>
      <xdr:spPr>
        <a:xfrm>
          <a:off x="4972050" y="209550"/>
          <a:ext cx="28670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1" i="0" u="none" baseline="0">
              <a:solidFill>
                <a:srgbClr val="FF0000"/>
              </a:solidFill>
              <a:latin typeface="Arial"/>
              <a:ea typeface="Arial"/>
              <a:cs typeface="Arial"/>
            </a:rPr>
            <a:t>= d</a:t>
          </a:r>
          <a:r>
            <a:rPr lang="en-US" cap="none" sz="1200" b="1" i="0" u="none" baseline="-25000">
              <a:solidFill>
                <a:srgbClr val="FF0000"/>
              </a:solidFill>
              <a:latin typeface="Arial"/>
              <a:ea typeface="Arial"/>
              <a:cs typeface="Arial"/>
            </a:rPr>
            <a:t>1x </a:t>
          </a:r>
          <a:r>
            <a:rPr lang="en-US" cap="none" sz="1200" b="0" i="0" u="none" baseline="0">
              <a:solidFill>
                <a:srgbClr val="FF0000"/>
              </a:solidFill>
              <a:latin typeface="Arial"/>
              <a:ea typeface="Arial"/>
              <a:cs typeface="Arial"/>
            </a:rPr>
            <a:t>(Summenwert; DIN EN 14181)</a:t>
          </a:r>
        </a:p>
      </xdr:txBody>
    </xdr:sp>
    <xdr:clientData/>
  </xdr:twoCellAnchor>
  <xdr:twoCellAnchor>
    <xdr:from>
      <xdr:col>9</xdr:col>
      <xdr:colOff>257175</xdr:colOff>
      <xdr:row>1</xdr:row>
      <xdr:rowOff>0</xdr:rowOff>
    </xdr:from>
    <xdr:to>
      <xdr:col>13</xdr:col>
      <xdr:colOff>276225</xdr:colOff>
      <xdr:row>1</xdr:row>
      <xdr:rowOff>0</xdr:rowOff>
    </xdr:to>
    <xdr:sp>
      <xdr:nvSpPr>
        <xdr:cNvPr id="2" name="TextBox 7"/>
        <xdr:cNvSpPr txBox="1">
          <a:spLocks noChangeArrowheads="1"/>
        </xdr:cNvSpPr>
      </xdr:nvSpPr>
      <xdr:spPr>
        <a:xfrm>
          <a:off x="4972050" y="209550"/>
          <a:ext cx="19621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(Prüfwert; DIN EN 14181)</a:t>
          </a:r>
        </a:p>
      </xdr:txBody>
    </xdr:sp>
    <xdr:clientData/>
  </xdr:twoCellAnchor>
  <xdr:twoCellAnchor>
    <xdr:from>
      <xdr:col>9</xdr:col>
      <xdr:colOff>238125</xdr:colOff>
      <xdr:row>1</xdr:row>
      <xdr:rowOff>0</xdr:rowOff>
    </xdr:from>
    <xdr:to>
      <xdr:col>16</xdr:col>
      <xdr:colOff>0</xdr:colOff>
      <xdr:row>1</xdr:row>
      <xdr:rowOff>0</xdr:rowOff>
    </xdr:to>
    <xdr:sp>
      <xdr:nvSpPr>
        <xdr:cNvPr id="3" name="TextBox 8"/>
        <xdr:cNvSpPr txBox="1">
          <a:spLocks noChangeArrowheads="1"/>
        </xdr:cNvSpPr>
      </xdr:nvSpPr>
      <xdr:spPr>
        <a:xfrm>
          <a:off x="4953000"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Driftkontrolle </a:t>
          </a:r>
          <a:r>
            <a:rPr lang="en-US" cap="none" sz="1200" b="0" i="0" u="none" baseline="0">
              <a:solidFill>
                <a:srgbClr val="0000FF"/>
              </a:solidFill>
              <a:latin typeface="Arial"/>
              <a:ea typeface="Arial"/>
              <a:cs typeface="Arial"/>
            </a:rPr>
            <a:t>(Hersteller, z. B.)</a:t>
          </a:r>
        </a:p>
      </xdr:txBody>
    </xdr:sp>
    <xdr:clientData/>
  </xdr:twoCellAnchor>
  <xdr:twoCellAnchor>
    <xdr:from>
      <xdr:col>9</xdr:col>
      <xdr:colOff>257175</xdr:colOff>
      <xdr:row>1</xdr:row>
      <xdr:rowOff>0</xdr:rowOff>
    </xdr:from>
    <xdr:to>
      <xdr:col>16</xdr:col>
      <xdr:colOff>28575</xdr:colOff>
      <xdr:row>1</xdr:row>
      <xdr:rowOff>0</xdr:rowOff>
    </xdr:to>
    <xdr:sp>
      <xdr:nvSpPr>
        <xdr:cNvPr id="4" name="TextBox 9"/>
        <xdr:cNvSpPr txBox="1">
          <a:spLocks noChangeArrowheads="1"/>
        </xdr:cNvSpPr>
      </xdr:nvSpPr>
      <xdr:spPr>
        <a:xfrm>
          <a:off x="4972050" y="209550"/>
          <a:ext cx="31718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d</a:t>
          </a:r>
          <a:r>
            <a:rPr lang="en-US" cap="none" sz="1200" b="1" i="0" u="none" baseline="-25000">
              <a:solidFill>
                <a:srgbClr val="FF0000"/>
              </a:solidFill>
              <a:latin typeface="Arial"/>
              <a:ea typeface="Arial"/>
              <a:cs typeface="Arial"/>
            </a:rPr>
            <a:t>max, NP + RP, 1x</a:t>
          </a:r>
          <a:r>
            <a:rPr lang="en-US" cap="none" sz="1200" b="0" i="0" u="none" baseline="0">
              <a:solidFill>
                <a:srgbClr val="FF0000"/>
              </a:solidFill>
              <a:latin typeface="Arial"/>
              <a:ea typeface="Arial"/>
              <a:cs typeface="Arial"/>
            </a:rPr>
            <a:t> (EigPr.; DIN EN 15267-3)</a:t>
          </a:r>
        </a:p>
      </xdr:txBody>
    </xdr:sp>
    <xdr:clientData/>
  </xdr:twoCellAnchor>
  <xdr:twoCellAnchor>
    <xdr:from>
      <xdr:col>12</xdr:col>
      <xdr:colOff>476250</xdr:colOff>
      <xdr:row>1</xdr:row>
      <xdr:rowOff>0</xdr:rowOff>
    </xdr:from>
    <xdr:to>
      <xdr:col>17</xdr:col>
      <xdr:colOff>228600</xdr:colOff>
      <xdr:row>1</xdr:row>
      <xdr:rowOff>0</xdr:rowOff>
    </xdr:to>
    <xdr:sp>
      <xdr:nvSpPr>
        <xdr:cNvPr id="5" name="TextBox 10"/>
        <xdr:cNvSpPr txBox="1">
          <a:spLocks noChangeArrowheads="1"/>
        </xdr:cNvSpPr>
      </xdr:nvSpPr>
      <xdr:spPr>
        <a:xfrm>
          <a:off x="6648450" y="209550"/>
          <a:ext cx="218122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(Schwellwert; DIN EN 14181)</a:t>
          </a:r>
        </a:p>
      </xdr:txBody>
    </xdr:sp>
    <xdr:clientData/>
  </xdr:twoCellAnchor>
  <xdr:twoCellAnchor>
    <xdr:from>
      <xdr:col>11</xdr:col>
      <xdr:colOff>314325</xdr:colOff>
      <xdr:row>1</xdr:row>
      <xdr:rowOff>0</xdr:rowOff>
    </xdr:from>
    <xdr:to>
      <xdr:col>18</xdr:col>
      <xdr:colOff>76200</xdr:colOff>
      <xdr:row>1</xdr:row>
      <xdr:rowOff>0</xdr:rowOff>
    </xdr:to>
    <xdr:sp>
      <xdr:nvSpPr>
        <xdr:cNvPr id="6" name="TextBox 12"/>
        <xdr:cNvSpPr txBox="1">
          <a:spLocks noChangeArrowheads="1"/>
        </xdr:cNvSpPr>
      </xdr:nvSpPr>
      <xdr:spPr>
        <a:xfrm>
          <a:off x="6000750"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Driftkorrektur </a:t>
          </a:r>
          <a:r>
            <a:rPr lang="en-US" cap="none" sz="1200" b="0" i="0" u="none" baseline="0">
              <a:solidFill>
                <a:srgbClr val="0000FF"/>
              </a:solidFill>
              <a:latin typeface="Arial"/>
              <a:ea typeface="Arial"/>
              <a:cs typeface="Arial"/>
            </a:rPr>
            <a:t>(Hersteller, z. B.)</a:t>
          </a:r>
        </a:p>
      </xdr:txBody>
    </xdr:sp>
    <xdr:clientData/>
  </xdr:twoCellAnchor>
  <xdr:twoCellAnchor>
    <xdr:from>
      <xdr:col>15</xdr:col>
      <xdr:colOff>314325</xdr:colOff>
      <xdr:row>1</xdr:row>
      <xdr:rowOff>0</xdr:rowOff>
    </xdr:from>
    <xdr:to>
      <xdr:col>16</xdr:col>
      <xdr:colOff>152400</xdr:colOff>
      <xdr:row>1</xdr:row>
      <xdr:rowOff>0</xdr:rowOff>
    </xdr:to>
    <xdr:sp>
      <xdr:nvSpPr>
        <xdr:cNvPr id="7" name="TextBox 14"/>
        <xdr:cNvSpPr txBox="1">
          <a:spLocks noChangeArrowheads="1"/>
        </xdr:cNvSpPr>
      </xdr:nvSpPr>
      <xdr:spPr>
        <a:xfrm>
          <a:off x="7943850" y="209550"/>
          <a:ext cx="3238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1,5</a:t>
          </a:r>
        </a:p>
      </xdr:txBody>
    </xdr:sp>
    <xdr:clientData/>
  </xdr:twoCellAnchor>
  <xdr:twoCellAnchor>
    <xdr:from>
      <xdr:col>16</xdr:col>
      <xdr:colOff>238125</xdr:colOff>
      <xdr:row>1</xdr:row>
      <xdr:rowOff>0</xdr:rowOff>
    </xdr:from>
    <xdr:to>
      <xdr:col>16</xdr:col>
      <xdr:colOff>447675</xdr:colOff>
      <xdr:row>1</xdr:row>
      <xdr:rowOff>0</xdr:rowOff>
    </xdr:to>
    <xdr:sp>
      <xdr:nvSpPr>
        <xdr:cNvPr id="8" name="TextBox 15"/>
        <xdr:cNvSpPr txBox="1">
          <a:spLocks noChangeArrowheads="1"/>
        </xdr:cNvSpPr>
      </xdr:nvSpPr>
      <xdr:spPr>
        <a:xfrm>
          <a:off x="8353425"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2</a:t>
          </a:r>
        </a:p>
      </xdr:txBody>
    </xdr:sp>
    <xdr:clientData/>
  </xdr:twoCellAnchor>
  <xdr:twoCellAnchor>
    <xdr:from>
      <xdr:col>16</xdr:col>
      <xdr:colOff>228600</xdr:colOff>
      <xdr:row>1</xdr:row>
      <xdr:rowOff>0</xdr:rowOff>
    </xdr:from>
    <xdr:to>
      <xdr:col>17</xdr:col>
      <xdr:colOff>114300</xdr:colOff>
      <xdr:row>1</xdr:row>
      <xdr:rowOff>0</xdr:rowOff>
    </xdr:to>
    <xdr:sp>
      <xdr:nvSpPr>
        <xdr:cNvPr id="9" name="TextBox 16"/>
        <xdr:cNvSpPr txBox="1">
          <a:spLocks noChangeArrowheads="1"/>
        </xdr:cNvSpPr>
      </xdr:nvSpPr>
      <xdr:spPr>
        <a:xfrm>
          <a:off x="8343900" y="209550"/>
          <a:ext cx="3714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3,04</a:t>
          </a:r>
        </a:p>
      </xdr:txBody>
    </xdr:sp>
    <xdr:clientData/>
  </xdr:twoCellAnchor>
  <xdr:twoCellAnchor>
    <xdr:from>
      <xdr:col>16</xdr:col>
      <xdr:colOff>266700</xdr:colOff>
      <xdr:row>1</xdr:row>
      <xdr:rowOff>0</xdr:rowOff>
    </xdr:from>
    <xdr:to>
      <xdr:col>16</xdr:col>
      <xdr:colOff>476250</xdr:colOff>
      <xdr:row>1</xdr:row>
      <xdr:rowOff>0</xdr:rowOff>
    </xdr:to>
    <xdr:sp>
      <xdr:nvSpPr>
        <xdr:cNvPr id="10" name="TextBox 17"/>
        <xdr:cNvSpPr txBox="1">
          <a:spLocks noChangeArrowheads="1"/>
        </xdr:cNvSpPr>
      </xdr:nvSpPr>
      <xdr:spPr>
        <a:xfrm>
          <a:off x="8382000"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6</a:t>
          </a:r>
        </a:p>
      </xdr:txBody>
    </xdr:sp>
    <xdr:clientData/>
  </xdr:twoCellAnchor>
  <xdr:twoCellAnchor>
    <xdr:from>
      <xdr:col>16</xdr:col>
      <xdr:colOff>133350</xdr:colOff>
      <xdr:row>1</xdr:row>
      <xdr:rowOff>0</xdr:rowOff>
    </xdr:from>
    <xdr:to>
      <xdr:col>17</xdr:col>
      <xdr:colOff>133350</xdr:colOff>
      <xdr:row>1</xdr:row>
      <xdr:rowOff>0</xdr:rowOff>
    </xdr:to>
    <xdr:sp>
      <xdr:nvSpPr>
        <xdr:cNvPr id="11" name="TextBox 18"/>
        <xdr:cNvSpPr txBox="1">
          <a:spLocks noChangeArrowheads="1"/>
        </xdr:cNvSpPr>
      </xdr:nvSpPr>
      <xdr:spPr>
        <a:xfrm>
          <a:off x="8248650" y="209550"/>
          <a:ext cx="4857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10,05</a:t>
          </a:r>
        </a:p>
      </xdr:txBody>
    </xdr:sp>
    <xdr:clientData/>
  </xdr:twoCellAnchor>
  <xdr:twoCellAnchor>
    <xdr:from>
      <xdr:col>16</xdr:col>
      <xdr:colOff>247650</xdr:colOff>
      <xdr:row>1</xdr:row>
      <xdr:rowOff>0</xdr:rowOff>
    </xdr:from>
    <xdr:to>
      <xdr:col>17</xdr:col>
      <xdr:colOff>161925</xdr:colOff>
      <xdr:row>1</xdr:row>
      <xdr:rowOff>0</xdr:rowOff>
    </xdr:to>
    <xdr:sp>
      <xdr:nvSpPr>
        <xdr:cNvPr id="12" name="TextBox 19"/>
        <xdr:cNvSpPr txBox="1">
          <a:spLocks noChangeArrowheads="1"/>
        </xdr:cNvSpPr>
      </xdr:nvSpPr>
      <xdr:spPr>
        <a:xfrm>
          <a:off x="8362950" y="209550"/>
          <a:ext cx="4000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8,55</a:t>
          </a:r>
        </a:p>
      </xdr:txBody>
    </xdr:sp>
    <xdr:clientData/>
  </xdr:twoCellAnchor>
  <xdr:twoCellAnchor>
    <xdr:from>
      <xdr:col>15</xdr:col>
      <xdr:colOff>400050</xdr:colOff>
      <xdr:row>1</xdr:row>
      <xdr:rowOff>0</xdr:rowOff>
    </xdr:from>
    <xdr:to>
      <xdr:col>16</xdr:col>
      <xdr:colOff>180975</xdr:colOff>
      <xdr:row>1</xdr:row>
      <xdr:rowOff>0</xdr:rowOff>
    </xdr:to>
    <xdr:sp>
      <xdr:nvSpPr>
        <xdr:cNvPr id="13" name="TextBox 20"/>
        <xdr:cNvSpPr txBox="1">
          <a:spLocks noChangeArrowheads="1"/>
        </xdr:cNvSpPr>
      </xdr:nvSpPr>
      <xdr:spPr>
        <a:xfrm>
          <a:off x="8029575" y="209550"/>
          <a:ext cx="266700"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p>
      </xdr:txBody>
    </xdr:sp>
    <xdr:clientData/>
  </xdr:twoCellAnchor>
  <xdr:twoCellAnchor>
    <xdr:from>
      <xdr:col>15</xdr:col>
      <xdr:colOff>323850</xdr:colOff>
      <xdr:row>1</xdr:row>
      <xdr:rowOff>0</xdr:rowOff>
    </xdr:from>
    <xdr:to>
      <xdr:col>15</xdr:col>
      <xdr:colOff>323850</xdr:colOff>
      <xdr:row>1</xdr:row>
      <xdr:rowOff>0</xdr:rowOff>
    </xdr:to>
    <xdr:sp>
      <xdr:nvSpPr>
        <xdr:cNvPr id="14" name="Line 21"/>
        <xdr:cNvSpPr>
          <a:spLocks/>
        </xdr:cNvSpPr>
      </xdr:nvSpPr>
      <xdr:spPr>
        <a:xfrm>
          <a:off x="7953375" y="209550"/>
          <a:ext cx="0" cy="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xdr:row>
      <xdr:rowOff>0</xdr:rowOff>
    </xdr:from>
    <xdr:to>
      <xdr:col>0</xdr:col>
      <xdr:colOff>409575</xdr:colOff>
      <xdr:row>1</xdr:row>
      <xdr:rowOff>0</xdr:rowOff>
    </xdr:to>
    <xdr:sp>
      <xdr:nvSpPr>
        <xdr:cNvPr id="15" name="Line 22"/>
        <xdr:cNvSpPr>
          <a:spLocks/>
        </xdr:cNvSpPr>
      </xdr:nvSpPr>
      <xdr:spPr>
        <a:xfrm>
          <a:off x="409575"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209550</xdr:colOff>
      <xdr:row>1</xdr:row>
      <xdr:rowOff>0</xdr:rowOff>
    </xdr:from>
    <xdr:to>
      <xdr:col>17</xdr:col>
      <xdr:colOff>209550</xdr:colOff>
      <xdr:row>1</xdr:row>
      <xdr:rowOff>0</xdr:rowOff>
    </xdr:to>
    <xdr:sp>
      <xdr:nvSpPr>
        <xdr:cNvPr id="16" name="Line 23"/>
        <xdr:cNvSpPr>
          <a:spLocks/>
        </xdr:cNvSpPr>
      </xdr:nvSpPr>
      <xdr:spPr>
        <a:xfrm>
          <a:off x="8810625"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209550</xdr:colOff>
      <xdr:row>1</xdr:row>
      <xdr:rowOff>0</xdr:rowOff>
    </xdr:from>
    <xdr:to>
      <xdr:col>17</xdr:col>
      <xdr:colOff>209550</xdr:colOff>
      <xdr:row>1</xdr:row>
      <xdr:rowOff>0</xdr:rowOff>
    </xdr:to>
    <xdr:sp>
      <xdr:nvSpPr>
        <xdr:cNvPr id="17" name="Line 25"/>
        <xdr:cNvSpPr>
          <a:spLocks/>
        </xdr:cNvSpPr>
      </xdr:nvSpPr>
      <xdr:spPr>
        <a:xfrm>
          <a:off x="8810625" y="209550"/>
          <a:ext cx="0" cy="0"/>
        </a:xfrm>
        <a:prstGeom prst="line">
          <a:avLst/>
        </a:prstGeom>
        <a:noFill/>
        <a:ln w="38100" cmpd="sng">
          <a:solidFill>
            <a:srgbClr val="FF00FF"/>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xdr:row>
      <xdr:rowOff>0</xdr:rowOff>
    </xdr:from>
    <xdr:to>
      <xdr:col>6</xdr:col>
      <xdr:colOff>381000</xdr:colOff>
      <xdr:row>1</xdr:row>
      <xdr:rowOff>0</xdr:rowOff>
    </xdr:to>
    <xdr:sp>
      <xdr:nvSpPr>
        <xdr:cNvPr id="18" name="TextBox 27"/>
        <xdr:cNvSpPr txBox="1">
          <a:spLocks noChangeArrowheads="1"/>
        </xdr:cNvSpPr>
      </xdr:nvSpPr>
      <xdr:spPr>
        <a:xfrm>
          <a:off x="1914525" y="209550"/>
          <a:ext cx="1724025" cy="0"/>
        </a:xfrm>
        <a:prstGeom prst="rect">
          <a:avLst/>
        </a:prstGeom>
        <a:noFill/>
        <a:ln w="9525" cmpd="sng">
          <a:noFill/>
        </a:ln>
      </xdr:spPr>
      <xdr:txBody>
        <a:bodyPr vertOverflow="clip" wrap="square"/>
        <a:p>
          <a:pPr algn="l">
            <a:defRPr/>
          </a:pPr>
          <a:r>
            <a:rPr lang="en-US" cap="none" sz="1100" b="1" i="0" u="none" baseline="0">
              <a:solidFill>
                <a:srgbClr val="008000"/>
              </a:solidFill>
              <a:latin typeface="Arial"/>
              <a:ea typeface="Arial"/>
              <a:cs typeface="Arial"/>
            </a:rPr>
            <a:t>CUSUM-Karte schärfer als Eignungsprüfungs-Anforderungen</a:t>
          </a:r>
        </a:p>
      </xdr:txBody>
    </xdr:sp>
    <xdr:clientData/>
  </xdr:twoCellAnchor>
  <xdr:twoCellAnchor>
    <xdr:from>
      <xdr:col>11</xdr:col>
      <xdr:colOff>9525</xdr:colOff>
      <xdr:row>1</xdr:row>
      <xdr:rowOff>0</xdr:rowOff>
    </xdr:from>
    <xdr:to>
      <xdr:col>17</xdr:col>
      <xdr:colOff>361950</xdr:colOff>
      <xdr:row>1</xdr:row>
      <xdr:rowOff>0</xdr:rowOff>
    </xdr:to>
    <xdr:sp>
      <xdr:nvSpPr>
        <xdr:cNvPr id="19" name="TextBox 30"/>
        <xdr:cNvSpPr txBox="1">
          <a:spLocks noChangeArrowheads="1"/>
        </xdr:cNvSpPr>
      </xdr:nvSpPr>
      <xdr:spPr>
        <a:xfrm>
          <a:off x="5695950" y="209550"/>
          <a:ext cx="3267075"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resultierende absolute Drift bei Prüfwertüberschreitung</a:t>
          </a:r>
        </a:p>
      </xdr:txBody>
    </xdr:sp>
    <xdr:clientData/>
  </xdr:twoCellAnchor>
  <xdr:twoCellAnchor>
    <xdr:from>
      <xdr:col>9</xdr:col>
      <xdr:colOff>104775</xdr:colOff>
      <xdr:row>1</xdr:row>
      <xdr:rowOff>0</xdr:rowOff>
    </xdr:from>
    <xdr:to>
      <xdr:col>16</xdr:col>
      <xdr:colOff>171450</xdr:colOff>
      <xdr:row>1</xdr:row>
      <xdr:rowOff>0</xdr:rowOff>
    </xdr:to>
    <xdr:sp>
      <xdr:nvSpPr>
        <xdr:cNvPr id="20" name="TextBox 31"/>
        <xdr:cNvSpPr txBox="1">
          <a:spLocks noChangeArrowheads="1"/>
        </xdr:cNvSpPr>
      </xdr:nvSpPr>
      <xdr:spPr>
        <a:xfrm>
          <a:off x="4819650" y="209550"/>
          <a:ext cx="3467100"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konstanter Wert der ansteigenden Drift je Wartungsintervall</a:t>
          </a:r>
        </a:p>
      </xdr:txBody>
    </xdr:sp>
    <xdr:clientData/>
  </xdr:twoCellAnchor>
  <xdr:twoCellAnchor>
    <xdr:from>
      <xdr:col>17</xdr:col>
      <xdr:colOff>200025</xdr:colOff>
      <xdr:row>1</xdr:row>
      <xdr:rowOff>0</xdr:rowOff>
    </xdr:from>
    <xdr:to>
      <xdr:col>17</xdr:col>
      <xdr:colOff>200025</xdr:colOff>
      <xdr:row>1</xdr:row>
      <xdr:rowOff>0</xdr:rowOff>
    </xdr:to>
    <xdr:sp>
      <xdr:nvSpPr>
        <xdr:cNvPr id="21" name="Line 33"/>
        <xdr:cNvSpPr>
          <a:spLocks/>
        </xdr:cNvSpPr>
      </xdr:nvSpPr>
      <xdr:spPr>
        <a:xfrm flipV="1">
          <a:off x="8801100" y="209550"/>
          <a:ext cx="0" cy="0"/>
        </a:xfrm>
        <a:prstGeom prst="line">
          <a:avLst/>
        </a:prstGeom>
        <a:noFill/>
        <a:ln w="25400" cmpd="sng">
          <a:solidFill>
            <a:srgbClr val="FF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1</xdr:row>
      <xdr:rowOff>0</xdr:rowOff>
    </xdr:from>
    <xdr:to>
      <xdr:col>16</xdr:col>
      <xdr:colOff>209550</xdr:colOff>
      <xdr:row>1</xdr:row>
      <xdr:rowOff>0</xdr:rowOff>
    </xdr:to>
    <xdr:sp>
      <xdr:nvSpPr>
        <xdr:cNvPr id="1" name="TextBox 1"/>
        <xdr:cNvSpPr txBox="1">
          <a:spLocks noChangeArrowheads="1"/>
        </xdr:cNvSpPr>
      </xdr:nvSpPr>
      <xdr:spPr>
        <a:xfrm>
          <a:off x="5457825" y="209550"/>
          <a:ext cx="28670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1" i="0" u="none" baseline="0">
              <a:solidFill>
                <a:srgbClr val="FF0000"/>
              </a:solidFill>
              <a:latin typeface="Arial"/>
              <a:ea typeface="Arial"/>
              <a:cs typeface="Arial"/>
            </a:rPr>
            <a:t>= d</a:t>
          </a:r>
          <a:r>
            <a:rPr lang="en-US" cap="none" sz="1200" b="1" i="0" u="none" baseline="-25000">
              <a:solidFill>
                <a:srgbClr val="FF0000"/>
              </a:solidFill>
              <a:latin typeface="Arial"/>
              <a:ea typeface="Arial"/>
              <a:cs typeface="Arial"/>
            </a:rPr>
            <a:t>1x </a:t>
          </a:r>
          <a:r>
            <a:rPr lang="en-US" cap="none" sz="1200" b="0" i="0" u="none" baseline="0">
              <a:solidFill>
                <a:srgbClr val="FF0000"/>
              </a:solidFill>
              <a:latin typeface="Arial"/>
              <a:ea typeface="Arial"/>
              <a:cs typeface="Arial"/>
            </a:rPr>
            <a:t>(Summenwert; DIN EN 14181)</a:t>
          </a:r>
        </a:p>
      </xdr:txBody>
    </xdr:sp>
    <xdr:clientData/>
  </xdr:twoCellAnchor>
  <xdr:twoCellAnchor>
    <xdr:from>
      <xdr:col>10</xdr:col>
      <xdr:colOff>257175</xdr:colOff>
      <xdr:row>1</xdr:row>
      <xdr:rowOff>0</xdr:rowOff>
    </xdr:from>
    <xdr:to>
      <xdr:col>14</xdr:col>
      <xdr:colOff>276225</xdr:colOff>
      <xdr:row>1</xdr:row>
      <xdr:rowOff>0</xdr:rowOff>
    </xdr:to>
    <xdr:sp>
      <xdr:nvSpPr>
        <xdr:cNvPr id="2" name="TextBox 2"/>
        <xdr:cNvSpPr txBox="1">
          <a:spLocks noChangeArrowheads="1"/>
        </xdr:cNvSpPr>
      </xdr:nvSpPr>
      <xdr:spPr>
        <a:xfrm>
          <a:off x="5457825" y="209550"/>
          <a:ext cx="19621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(Prüfwert; DIN EN 14181)</a:t>
          </a:r>
        </a:p>
      </xdr:txBody>
    </xdr:sp>
    <xdr:clientData/>
  </xdr:twoCellAnchor>
  <xdr:twoCellAnchor>
    <xdr:from>
      <xdr:col>10</xdr:col>
      <xdr:colOff>238125</xdr:colOff>
      <xdr:row>1</xdr:row>
      <xdr:rowOff>0</xdr:rowOff>
    </xdr:from>
    <xdr:to>
      <xdr:col>17</xdr:col>
      <xdr:colOff>0</xdr:colOff>
      <xdr:row>1</xdr:row>
      <xdr:rowOff>0</xdr:rowOff>
    </xdr:to>
    <xdr:sp>
      <xdr:nvSpPr>
        <xdr:cNvPr id="3" name="TextBox 3"/>
        <xdr:cNvSpPr txBox="1">
          <a:spLocks noChangeArrowheads="1"/>
        </xdr:cNvSpPr>
      </xdr:nvSpPr>
      <xdr:spPr>
        <a:xfrm>
          <a:off x="5438775"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Driftkontrolle </a:t>
          </a:r>
          <a:r>
            <a:rPr lang="en-US" cap="none" sz="1200" b="0" i="0" u="none" baseline="0">
              <a:solidFill>
                <a:srgbClr val="0000FF"/>
              </a:solidFill>
              <a:latin typeface="Arial"/>
              <a:ea typeface="Arial"/>
              <a:cs typeface="Arial"/>
            </a:rPr>
            <a:t>(Hersteller, z. B.)</a:t>
          </a:r>
        </a:p>
      </xdr:txBody>
    </xdr:sp>
    <xdr:clientData/>
  </xdr:twoCellAnchor>
  <xdr:twoCellAnchor>
    <xdr:from>
      <xdr:col>10</xdr:col>
      <xdr:colOff>257175</xdr:colOff>
      <xdr:row>1</xdr:row>
      <xdr:rowOff>0</xdr:rowOff>
    </xdr:from>
    <xdr:to>
      <xdr:col>17</xdr:col>
      <xdr:colOff>28575</xdr:colOff>
      <xdr:row>1</xdr:row>
      <xdr:rowOff>0</xdr:rowOff>
    </xdr:to>
    <xdr:sp>
      <xdr:nvSpPr>
        <xdr:cNvPr id="4" name="TextBox 4"/>
        <xdr:cNvSpPr txBox="1">
          <a:spLocks noChangeArrowheads="1"/>
        </xdr:cNvSpPr>
      </xdr:nvSpPr>
      <xdr:spPr>
        <a:xfrm>
          <a:off x="5457825" y="209550"/>
          <a:ext cx="31718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d</a:t>
          </a:r>
          <a:r>
            <a:rPr lang="en-US" cap="none" sz="1200" b="1" i="0" u="none" baseline="-25000">
              <a:solidFill>
                <a:srgbClr val="FF0000"/>
              </a:solidFill>
              <a:latin typeface="Arial"/>
              <a:ea typeface="Arial"/>
              <a:cs typeface="Arial"/>
            </a:rPr>
            <a:t>max, NP + RP, 1x</a:t>
          </a:r>
          <a:r>
            <a:rPr lang="en-US" cap="none" sz="1200" b="0" i="0" u="none" baseline="0">
              <a:solidFill>
                <a:srgbClr val="FF0000"/>
              </a:solidFill>
              <a:latin typeface="Arial"/>
              <a:ea typeface="Arial"/>
              <a:cs typeface="Arial"/>
            </a:rPr>
            <a:t> (EigPr.; DIN EN 15267-3)</a:t>
          </a:r>
        </a:p>
      </xdr:txBody>
    </xdr:sp>
    <xdr:clientData/>
  </xdr:twoCellAnchor>
  <xdr:twoCellAnchor>
    <xdr:from>
      <xdr:col>13</xdr:col>
      <xdr:colOff>476250</xdr:colOff>
      <xdr:row>1</xdr:row>
      <xdr:rowOff>0</xdr:rowOff>
    </xdr:from>
    <xdr:to>
      <xdr:col>18</xdr:col>
      <xdr:colOff>228600</xdr:colOff>
      <xdr:row>1</xdr:row>
      <xdr:rowOff>0</xdr:rowOff>
    </xdr:to>
    <xdr:sp>
      <xdr:nvSpPr>
        <xdr:cNvPr id="5" name="TextBox 5"/>
        <xdr:cNvSpPr txBox="1">
          <a:spLocks noChangeArrowheads="1"/>
        </xdr:cNvSpPr>
      </xdr:nvSpPr>
      <xdr:spPr>
        <a:xfrm>
          <a:off x="7134225" y="209550"/>
          <a:ext cx="218122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(Schwellwert; DIN EN 14181)</a:t>
          </a:r>
        </a:p>
      </xdr:txBody>
    </xdr:sp>
    <xdr:clientData/>
  </xdr:twoCellAnchor>
  <xdr:twoCellAnchor>
    <xdr:from>
      <xdr:col>12</xdr:col>
      <xdr:colOff>314325</xdr:colOff>
      <xdr:row>1</xdr:row>
      <xdr:rowOff>0</xdr:rowOff>
    </xdr:from>
    <xdr:to>
      <xdr:col>19</xdr:col>
      <xdr:colOff>76200</xdr:colOff>
      <xdr:row>1</xdr:row>
      <xdr:rowOff>0</xdr:rowOff>
    </xdr:to>
    <xdr:sp>
      <xdr:nvSpPr>
        <xdr:cNvPr id="6" name="TextBox 6"/>
        <xdr:cNvSpPr txBox="1">
          <a:spLocks noChangeArrowheads="1"/>
        </xdr:cNvSpPr>
      </xdr:nvSpPr>
      <xdr:spPr>
        <a:xfrm>
          <a:off x="6486525"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Driftkorrektur </a:t>
          </a:r>
          <a:r>
            <a:rPr lang="en-US" cap="none" sz="1200" b="0" i="0" u="none" baseline="0">
              <a:solidFill>
                <a:srgbClr val="0000FF"/>
              </a:solidFill>
              <a:latin typeface="Arial"/>
              <a:ea typeface="Arial"/>
              <a:cs typeface="Arial"/>
            </a:rPr>
            <a:t>(Hersteller, z. B.)</a:t>
          </a:r>
        </a:p>
      </xdr:txBody>
    </xdr:sp>
    <xdr:clientData/>
  </xdr:twoCellAnchor>
  <xdr:twoCellAnchor>
    <xdr:from>
      <xdr:col>16</xdr:col>
      <xdr:colOff>314325</xdr:colOff>
      <xdr:row>1</xdr:row>
      <xdr:rowOff>0</xdr:rowOff>
    </xdr:from>
    <xdr:to>
      <xdr:col>17</xdr:col>
      <xdr:colOff>152400</xdr:colOff>
      <xdr:row>1</xdr:row>
      <xdr:rowOff>0</xdr:rowOff>
    </xdr:to>
    <xdr:sp>
      <xdr:nvSpPr>
        <xdr:cNvPr id="7" name="TextBox 7"/>
        <xdr:cNvSpPr txBox="1">
          <a:spLocks noChangeArrowheads="1"/>
        </xdr:cNvSpPr>
      </xdr:nvSpPr>
      <xdr:spPr>
        <a:xfrm>
          <a:off x="8429625" y="209550"/>
          <a:ext cx="3238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1,5</a:t>
          </a:r>
        </a:p>
      </xdr:txBody>
    </xdr:sp>
    <xdr:clientData/>
  </xdr:twoCellAnchor>
  <xdr:twoCellAnchor>
    <xdr:from>
      <xdr:col>17</xdr:col>
      <xdr:colOff>238125</xdr:colOff>
      <xdr:row>1</xdr:row>
      <xdr:rowOff>0</xdr:rowOff>
    </xdr:from>
    <xdr:to>
      <xdr:col>17</xdr:col>
      <xdr:colOff>447675</xdr:colOff>
      <xdr:row>1</xdr:row>
      <xdr:rowOff>0</xdr:rowOff>
    </xdr:to>
    <xdr:sp>
      <xdr:nvSpPr>
        <xdr:cNvPr id="8" name="TextBox 8"/>
        <xdr:cNvSpPr txBox="1">
          <a:spLocks noChangeArrowheads="1"/>
        </xdr:cNvSpPr>
      </xdr:nvSpPr>
      <xdr:spPr>
        <a:xfrm>
          <a:off x="8839200"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2</a:t>
          </a:r>
        </a:p>
      </xdr:txBody>
    </xdr:sp>
    <xdr:clientData/>
  </xdr:twoCellAnchor>
  <xdr:twoCellAnchor>
    <xdr:from>
      <xdr:col>17</xdr:col>
      <xdr:colOff>228600</xdr:colOff>
      <xdr:row>1</xdr:row>
      <xdr:rowOff>0</xdr:rowOff>
    </xdr:from>
    <xdr:to>
      <xdr:col>18</xdr:col>
      <xdr:colOff>114300</xdr:colOff>
      <xdr:row>1</xdr:row>
      <xdr:rowOff>0</xdr:rowOff>
    </xdr:to>
    <xdr:sp>
      <xdr:nvSpPr>
        <xdr:cNvPr id="9" name="TextBox 9"/>
        <xdr:cNvSpPr txBox="1">
          <a:spLocks noChangeArrowheads="1"/>
        </xdr:cNvSpPr>
      </xdr:nvSpPr>
      <xdr:spPr>
        <a:xfrm>
          <a:off x="8829675" y="209550"/>
          <a:ext cx="3714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3,04</a:t>
          </a:r>
        </a:p>
      </xdr:txBody>
    </xdr:sp>
    <xdr:clientData/>
  </xdr:twoCellAnchor>
  <xdr:twoCellAnchor>
    <xdr:from>
      <xdr:col>17</xdr:col>
      <xdr:colOff>266700</xdr:colOff>
      <xdr:row>1</xdr:row>
      <xdr:rowOff>0</xdr:rowOff>
    </xdr:from>
    <xdr:to>
      <xdr:col>17</xdr:col>
      <xdr:colOff>476250</xdr:colOff>
      <xdr:row>1</xdr:row>
      <xdr:rowOff>0</xdr:rowOff>
    </xdr:to>
    <xdr:sp>
      <xdr:nvSpPr>
        <xdr:cNvPr id="10" name="TextBox 10"/>
        <xdr:cNvSpPr txBox="1">
          <a:spLocks noChangeArrowheads="1"/>
        </xdr:cNvSpPr>
      </xdr:nvSpPr>
      <xdr:spPr>
        <a:xfrm>
          <a:off x="8867775"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6</a:t>
          </a:r>
        </a:p>
      </xdr:txBody>
    </xdr:sp>
    <xdr:clientData/>
  </xdr:twoCellAnchor>
  <xdr:twoCellAnchor>
    <xdr:from>
      <xdr:col>17</xdr:col>
      <xdr:colOff>133350</xdr:colOff>
      <xdr:row>1</xdr:row>
      <xdr:rowOff>0</xdr:rowOff>
    </xdr:from>
    <xdr:to>
      <xdr:col>18</xdr:col>
      <xdr:colOff>133350</xdr:colOff>
      <xdr:row>1</xdr:row>
      <xdr:rowOff>0</xdr:rowOff>
    </xdr:to>
    <xdr:sp>
      <xdr:nvSpPr>
        <xdr:cNvPr id="11" name="TextBox 11"/>
        <xdr:cNvSpPr txBox="1">
          <a:spLocks noChangeArrowheads="1"/>
        </xdr:cNvSpPr>
      </xdr:nvSpPr>
      <xdr:spPr>
        <a:xfrm>
          <a:off x="8734425" y="209550"/>
          <a:ext cx="4857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10,05</a:t>
          </a:r>
        </a:p>
      </xdr:txBody>
    </xdr:sp>
    <xdr:clientData/>
  </xdr:twoCellAnchor>
  <xdr:twoCellAnchor>
    <xdr:from>
      <xdr:col>17</xdr:col>
      <xdr:colOff>247650</xdr:colOff>
      <xdr:row>1</xdr:row>
      <xdr:rowOff>0</xdr:rowOff>
    </xdr:from>
    <xdr:to>
      <xdr:col>18</xdr:col>
      <xdr:colOff>161925</xdr:colOff>
      <xdr:row>1</xdr:row>
      <xdr:rowOff>0</xdr:rowOff>
    </xdr:to>
    <xdr:sp>
      <xdr:nvSpPr>
        <xdr:cNvPr id="12" name="TextBox 12"/>
        <xdr:cNvSpPr txBox="1">
          <a:spLocks noChangeArrowheads="1"/>
        </xdr:cNvSpPr>
      </xdr:nvSpPr>
      <xdr:spPr>
        <a:xfrm>
          <a:off x="8848725" y="209550"/>
          <a:ext cx="4000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8,55</a:t>
          </a:r>
        </a:p>
      </xdr:txBody>
    </xdr:sp>
    <xdr:clientData/>
  </xdr:twoCellAnchor>
  <xdr:twoCellAnchor>
    <xdr:from>
      <xdr:col>16</xdr:col>
      <xdr:colOff>400050</xdr:colOff>
      <xdr:row>1</xdr:row>
      <xdr:rowOff>0</xdr:rowOff>
    </xdr:from>
    <xdr:to>
      <xdr:col>17</xdr:col>
      <xdr:colOff>180975</xdr:colOff>
      <xdr:row>1</xdr:row>
      <xdr:rowOff>0</xdr:rowOff>
    </xdr:to>
    <xdr:sp>
      <xdr:nvSpPr>
        <xdr:cNvPr id="13" name="TextBox 13"/>
        <xdr:cNvSpPr txBox="1">
          <a:spLocks noChangeArrowheads="1"/>
        </xdr:cNvSpPr>
      </xdr:nvSpPr>
      <xdr:spPr>
        <a:xfrm>
          <a:off x="8515350" y="209550"/>
          <a:ext cx="266700"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p>
      </xdr:txBody>
    </xdr:sp>
    <xdr:clientData/>
  </xdr:twoCellAnchor>
  <xdr:twoCellAnchor>
    <xdr:from>
      <xdr:col>16</xdr:col>
      <xdr:colOff>323850</xdr:colOff>
      <xdr:row>1</xdr:row>
      <xdr:rowOff>0</xdr:rowOff>
    </xdr:from>
    <xdr:to>
      <xdr:col>16</xdr:col>
      <xdr:colOff>323850</xdr:colOff>
      <xdr:row>1</xdr:row>
      <xdr:rowOff>0</xdr:rowOff>
    </xdr:to>
    <xdr:sp>
      <xdr:nvSpPr>
        <xdr:cNvPr id="14" name="Line 14"/>
        <xdr:cNvSpPr>
          <a:spLocks/>
        </xdr:cNvSpPr>
      </xdr:nvSpPr>
      <xdr:spPr>
        <a:xfrm>
          <a:off x="8439150" y="209550"/>
          <a:ext cx="0" cy="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xdr:row>
      <xdr:rowOff>0</xdr:rowOff>
    </xdr:from>
    <xdr:to>
      <xdr:col>0</xdr:col>
      <xdr:colOff>409575</xdr:colOff>
      <xdr:row>1</xdr:row>
      <xdr:rowOff>0</xdr:rowOff>
    </xdr:to>
    <xdr:sp>
      <xdr:nvSpPr>
        <xdr:cNvPr id="15" name="Line 15"/>
        <xdr:cNvSpPr>
          <a:spLocks/>
        </xdr:cNvSpPr>
      </xdr:nvSpPr>
      <xdr:spPr>
        <a:xfrm>
          <a:off x="409575"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xdr:row>
      <xdr:rowOff>0</xdr:rowOff>
    </xdr:from>
    <xdr:to>
      <xdr:col>18</xdr:col>
      <xdr:colOff>209550</xdr:colOff>
      <xdr:row>1</xdr:row>
      <xdr:rowOff>0</xdr:rowOff>
    </xdr:to>
    <xdr:sp>
      <xdr:nvSpPr>
        <xdr:cNvPr id="16" name="Line 16"/>
        <xdr:cNvSpPr>
          <a:spLocks/>
        </xdr:cNvSpPr>
      </xdr:nvSpPr>
      <xdr:spPr>
        <a:xfrm>
          <a:off x="9296400"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xdr:row>
      <xdr:rowOff>0</xdr:rowOff>
    </xdr:from>
    <xdr:to>
      <xdr:col>18</xdr:col>
      <xdr:colOff>209550</xdr:colOff>
      <xdr:row>1</xdr:row>
      <xdr:rowOff>0</xdr:rowOff>
    </xdr:to>
    <xdr:sp>
      <xdr:nvSpPr>
        <xdr:cNvPr id="17" name="Line 17"/>
        <xdr:cNvSpPr>
          <a:spLocks/>
        </xdr:cNvSpPr>
      </xdr:nvSpPr>
      <xdr:spPr>
        <a:xfrm>
          <a:off x="9296400" y="209550"/>
          <a:ext cx="0" cy="0"/>
        </a:xfrm>
        <a:prstGeom prst="line">
          <a:avLst/>
        </a:prstGeom>
        <a:noFill/>
        <a:ln w="38100" cmpd="sng">
          <a:solidFill>
            <a:srgbClr val="FF00FF"/>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xdr:row>
      <xdr:rowOff>0</xdr:rowOff>
    </xdr:from>
    <xdr:to>
      <xdr:col>6</xdr:col>
      <xdr:colOff>381000</xdr:colOff>
      <xdr:row>1</xdr:row>
      <xdr:rowOff>0</xdr:rowOff>
    </xdr:to>
    <xdr:sp>
      <xdr:nvSpPr>
        <xdr:cNvPr id="18" name="TextBox 18"/>
        <xdr:cNvSpPr txBox="1">
          <a:spLocks noChangeArrowheads="1"/>
        </xdr:cNvSpPr>
      </xdr:nvSpPr>
      <xdr:spPr>
        <a:xfrm>
          <a:off x="1914525" y="209550"/>
          <a:ext cx="1724025" cy="0"/>
        </a:xfrm>
        <a:prstGeom prst="rect">
          <a:avLst/>
        </a:prstGeom>
        <a:noFill/>
        <a:ln w="9525" cmpd="sng">
          <a:noFill/>
        </a:ln>
      </xdr:spPr>
      <xdr:txBody>
        <a:bodyPr vertOverflow="clip" wrap="square"/>
        <a:p>
          <a:pPr algn="l">
            <a:defRPr/>
          </a:pPr>
          <a:r>
            <a:rPr lang="en-US" cap="none" sz="1100" b="1" i="0" u="none" baseline="0">
              <a:solidFill>
                <a:srgbClr val="008000"/>
              </a:solidFill>
              <a:latin typeface="Arial"/>
              <a:ea typeface="Arial"/>
              <a:cs typeface="Arial"/>
            </a:rPr>
            <a:t>CUSUM-Karte schärfer als Eignungsprüfungs-Anforderungen</a:t>
          </a:r>
        </a:p>
      </xdr:txBody>
    </xdr:sp>
    <xdr:clientData/>
  </xdr:twoCellAnchor>
  <xdr:twoCellAnchor>
    <xdr:from>
      <xdr:col>12</xdr:col>
      <xdr:colOff>9525</xdr:colOff>
      <xdr:row>1</xdr:row>
      <xdr:rowOff>0</xdr:rowOff>
    </xdr:from>
    <xdr:to>
      <xdr:col>18</xdr:col>
      <xdr:colOff>361950</xdr:colOff>
      <xdr:row>1</xdr:row>
      <xdr:rowOff>0</xdr:rowOff>
    </xdr:to>
    <xdr:sp>
      <xdr:nvSpPr>
        <xdr:cNvPr id="19" name="TextBox 19"/>
        <xdr:cNvSpPr txBox="1">
          <a:spLocks noChangeArrowheads="1"/>
        </xdr:cNvSpPr>
      </xdr:nvSpPr>
      <xdr:spPr>
        <a:xfrm>
          <a:off x="6181725" y="209550"/>
          <a:ext cx="3267075"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resultierende absolute Drift bei Prüfwertüberschreitung</a:t>
          </a:r>
        </a:p>
      </xdr:txBody>
    </xdr:sp>
    <xdr:clientData/>
  </xdr:twoCellAnchor>
  <xdr:twoCellAnchor>
    <xdr:from>
      <xdr:col>10</xdr:col>
      <xdr:colOff>104775</xdr:colOff>
      <xdr:row>1</xdr:row>
      <xdr:rowOff>0</xdr:rowOff>
    </xdr:from>
    <xdr:to>
      <xdr:col>17</xdr:col>
      <xdr:colOff>171450</xdr:colOff>
      <xdr:row>1</xdr:row>
      <xdr:rowOff>0</xdr:rowOff>
    </xdr:to>
    <xdr:sp>
      <xdr:nvSpPr>
        <xdr:cNvPr id="20" name="TextBox 20"/>
        <xdr:cNvSpPr txBox="1">
          <a:spLocks noChangeArrowheads="1"/>
        </xdr:cNvSpPr>
      </xdr:nvSpPr>
      <xdr:spPr>
        <a:xfrm>
          <a:off x="5305425" y="209550"/>
          <a:ext cx="3467100"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konstanter Wert der ansteigenden Drift je Wartungsintervall</a:t>
          </a:r>
        </a:p>
      </xdr:txBody>
    </xdr:sp>
    <xdr:clientData/>
  </xdr:twoCellAnchor>
  <xdr:twoCellAnchor>
    <xdr:from>
      <xdr:col>18</xdr:col>
      <xdr:colOff>200025</xdr:colOff>
      <xdr:row>1</xdr:row>
      <xdr:rowOff>0</xdr:rowOff>
    </xdr:from>
    <xdr:to>
      <xdr:col>18</xdr:col>
      <xdr:colOff>200025</xdr:colOff>
      <xdr:row>1</xdr:row>
      <xdr:rowOff>0</xdr:rowOff>
    </xdr:to>
    <xdr:sp>
      <xdr:nvSpPr>
        <xdr:cNvPr id="21" name="Line 21"/>
        <xdr:cNvSpPr>
          <a:spLocks/>
        </xdr:cNvSpPr>
      </xdr:nvSpPr>
      <xdr:spPr>
        <a:xfrm flipV="1">
          <a:off x="9286875" y="209550"/>
          <a:ext cx="0" cy="0"/>
        </a:xfrm>
        <a:prstGeom prst="line">
          <a:avLst/>
        </a:prstGeom>
        <a:noFill/>
        <a:ln w="25400" cmpd="sng">
          <a:solidFill>
            <a:srgbClr val="FF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7</xdr:row>
      <xdr:rowOff>9525</xdr:rowOff>
    </xdr:from>
    <xdr:to>
      <xdr:col>22</xdr:col>
      <xdr:colOff>266700</xdr:colOff>
      <xdr:row>38</xdr:row>
      <xdr:rowOff>85725</xdr:rowOff>
    </xdr:to>
    <xdr:graphicFrame>
      <xdr:nvGraphicFramePr>
        <xdr:cNvPr id="22" name="Chart 22"/>
        <xdr:cNvGraphicFramePr/>
      </xdr:nvGraphicFramePr>
      <xdr:xfrm>
        <a:off x="5695950" y="1266825"/>
        <a:ext cx="6429375" cy="5095875"/>
      </xdr:xfrm>
      <a:graphic>
        <a:graphicData uri="http://schemas.openxmlformats.org/drawingml/2006/chart">
          <c:chart xmlns:c="http://schemas.openxmlformats.org/drawingml/2006/chart" r:id="rId1"/>
        </a:graphicData>
      </a:graphic>
    </xdr:graphicFrame>
    <xdr:clientData/>
  </xdr:twoCellAnchor>
  <xdr:twoCellAnchor>
    <xdr:from>
      <xdr:col>12</xdr:col>
      <xdr:colOff>76200</xdr:colOff>
      <xdr:row>29</xdr:row>
      <xdr:rowOff>123825</xdr:rowOff>
    </xdr:from>
    <xdr:to>
      <xdr:col>22</xdr:col>
      <xdr:colOff>133350</xdr:colOff>
      <xdr:row>29</xdr:row>
      <xdr:rowOff>123825</xdr:rowOff>
    </xdr:to>
    <xdr:sp>
      <xdr:nvSpPr>
        <xdr:cNvPr id="23" name="Line 23"/>
        <xdr:cNvSpPr>
          <a:spLocks/>
        </xdr:cNvSpPr>
      </xdr:nvSpPr>
      <xdr:spPr>
        <a:xfrm flipV="1">
          <a:off x="6248400" y="4943475"/>
          <a:ext cx="57435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1</xdr:row>
      <xdr:rowOff>0</xdr:rowOff>
    </xdr:from>
    <xdr:to>
      <xdr:col>16</xdr:col>
      <xdr:colOff>209550</xdr:colOff>
      <xdr:row>1</xdr:row>
      <xdr:rowOff>0</xdr:rowOff>
    </xdr:to>
    <xdr:sp>
      <xdr:nvSpPr>
        <xdr:cNvPr id="1" name="TextBox 1"/>
        <xdr:cNvSpPr txBox="1">
          <a:spLocks noChangeArrowheads="1"/>
        </xdr:cNvSpPr>
      </xdr:nvSpPr>
      <xdr:spPr>
        <a:xfrm>
          <a:off x="5457825" y="209550"/>
          <a:ext cx="28670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1" i="0" u="none" baseline="0">
              <a:solidFill>
                <a:srgbClr val="FF0000"/>
              </a:solidFill>
              <a:latin typeface="Arial"/>
              <a:ea typeface="Arial"/>
              <a:cs typeface="Arial"/>
            </a:rPr>
            <a:t>= d</a:t>
          </a:r>
          <a:r>
            <a:rPr lang="en-US" cap="none" sz="1200" b="1" i="0" u="none" baseline="-25000">
              <a:solidFill>
                <a:srgbClr val="FF0000"/>
              </a:solidFill>
              <a:latin typeface="Arial"/>
              <a:ea typeface="Arial"/>
              <a:cs typeface="Arial"/>
            </a:rPr>
            <a:t>1x </a:t>
          </a:r>
          <a:r>
            <a:rPr lang="en-US" cap="none" sz="1200" b="0" i="0" u="none" baseline="0">
              <a:solidFill>
                <a:srgbClr val="FF0000"/>
              </a:solidFill>
              <a:latin typeface="Arial"/>
              <a:ea typeface="Arial"/>
              <a:cs typeface="Arial"/>
            </a:rPr>
            <a:t>(Summenwert; DIN EN 14181)</a:t>
          </a:r>
        </a:p>
      </xdr:txBody>
    </xdr:sp>
    <xdr:clientData/>
  </xdr:twoCellAnchor>
  <xdr:twoCellAnchor>
    <xdr:from>
      <xdr:col>10</xdr:col>
      <xdr:colOff>257175</xdr:colOff>
      <xdr:row>1</xdr:row>
      <xdr:rowOff>0</xdr:rowOff>
    </xdr:from>
    <xdr:to>
      <xdr:col>14</xdr:col>
      <xdr:colOff>276225</xdr:colOff>
      <xdr:row>1</xdr:row>
      <xdr:rowOff>0</xdr:rowOff>
    </xdr:to>
    <xdr:sp>
      <xdr:nvSpPr>
        <xdr:cNvPr id="2" name="TextBox 2"/>
        <xdr:cNvSpPr txBox="1">
          <a:spLocks noChangeArrowheads="1"/>
        </xdr:cNvSpPr>
      </xdr:nvSpPr>
      <xdr:spPr>
        <a:xfrm>
          <a:off x="5457825" y="209550"/>
          <a:ext cx="19621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(Prüfwert; DIN EN 14181)</a:t>
          </a:r>
        </a:p>
      </xdr:txBody>
    </xdr:sp>
    <xdr:clientData/>
  </xdr:twoCellAnchor>
  <xdr:twoCellAnchor>
    <xdr:from>
      <xdr:col>10</xdr:col>
      <xdr:colOff>238125</xdr:colOff>
      <xdr:row>1</xdr:row>
      <xdr:rowOff>0</xdr:rowOff>
    </xdr:from>
    <xdr:to>
      <xdr:col>17</xdr:col>
      <xdr:colOff>0</xdr:colOff>
      <xdr:row>1</xdr:row>
      <xdr:rowOff>0</xdr:rowOff>
    </xdr:to>
    <xdr:sp>
      <xdr:nvSpPr>
        <xdr:cNvPr id="3" name="TextBox 3"/>
        <xdr:cNvSpPr txBox="1">
          <a:spLocks noChangeArrowheads="1"/>
        </xdr:cNvSpPr>
      </xdr:nvSpPr>
      <xdr:spPr>
        <a:xfrm>
          <a:off x="5438775"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Driftkontrolle </a:t>
          </a:r>
          <a:r>
            <a:rPr lang="en-US" cap="none" sz="1200" b="0" i="0" u="none" baseline="0">
              <a:solidFill>
                <a:srgbClr val="0000FF"/>
              </a:solidFill>
              <a:latin typeface="Arial"/>
              <a:ea typeface="Arial"/>
              <a:cs typeface="Arial"/>
            </a:rPr>
            <a:t>(Hersteller, z. B.)</a:t>
          </a:r>
        </a:p>
      </xdr:txBody>
    </xdr:sp>
    <xdr:clientData/>
  </xdr:twoCellAnchor>
  <xdr:twoCellAnchor>
    <xdr:from>
      <xdr:col>10</xdr:col>
      <xdr:colOff>257175</xdr:colOff>
      <xdr:row>1</xdr:row>
      <xdr:rowOff>0</xdr:rowOff>
    </xdr:from>
    <xdr:to>
      <xdr:col>17</xdr:col>
      <xdr:colOff>28575</xdr:colOff>
      <xdr:row>1</xdr:row>
      <xdr:rowOff>0</xdr:rowOff>
    </xdr:to>
    <xdr:sp>
      <xdr:nvSpPr>
        <xdr:cNvPr id="4" name="TextBox 4"/>
        <xdr:cNvSpPr txBox="1">
          <a:spLocks noChangeArrowheads="1"/>
        </xdr:cNvSpPr>
      </xdr:nvSpPr>
      <xdr:spPr>
        <a:xfrm>
          <a:off x="5457825" y="209550"/>
          <a:ext cx="3171825"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d</a:t>
          </a:r>
          <a:r>
            <a:rPr lang="en-US" cap="none" sz="1200" b="1" i="0" u="none" baseline="-25000">
              <a:solidFill>
                <a:srgbClr val="FF0000"/>
              </a:solidFill>
              <a:latin typeface="Arial"/>
              <a:ea typeface="Arial"/>
              <a:cs typeface="Arial"/>
            </a:rPr>
            <a:t>max, NP + RP, 1x</a:t>
          </a:r>
          <a:r>
            <a:rPr lang="en-US" cap="none" sz="1200" b="0" i="0" u="none" baseline="0">
              <a:solidFill>
                <a:srgbClr val="FF0000"/>
              </a:solidFill>
              <a:latin typeface="Arial"/>
              <a:ea typeface="Arial"/>
              <a:cs typeface="Arial"/>
            </a:rPr>
            <a:t> (EigPr.; DIN EN 15267-3)</a:t>
          </a:r>
        </a:p>
      </xdr:txBody>
    </xdr:sp>
    <xdr:clientData/>
  </xdr:twoCellAnchor>
  <xdr:twoCellAnchor>
    <xdr:from>
      <xdr:col>13</xdr:col>
      <xdr:colOff>476250</xdr:colOff>
      <xdr:row>1</xdr:row>
      <xdr:rowOff>0</xdr:rowOff>
    </xdr:from>
    <xdr:to>
      <xdr:col>18</xdr:col>
      <xdr:colOff>228600</xdr:colOff>
      <xdr:row>1</xdr:row>
      <xdr:rowOff>0</xdr:rowOff>
    </xdr:to>
    <xdr:sp>
      <xdr:nvSpPr>
        <xdr:cNvPr id="5" name="TextBox 5"/>
        <xdr:cNvSpPr txBox="1">
          <a:spLocks noChangeArrowheads="1"/>
        </xdr:cNvSpPr>
      </xdr:nvSpPr>
      <xdr:spPr>
        <a:xfrm>
          <a:off x="7134225" y="209550"/>
          <a:ext cx="218122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 </a:t>
          </a:r>
          <a:r>
            <a:rPr lang="en-US" cap="none" sz="1200" b="0" i="0" u="none" baseline="0">
              <a:solidFill>
                <a:srgbClr val="FF0000"/>
              </a:solidFill>
              <a:latin typeface="Arial"/>
              <a:ea typeface="Arial"/>
              <a:cs typeface="Arial"/>
            </a:rPr>
            <a:t>(Schwellwert; DIN EN 14181)</a:t>
          </a:r>
        </a:p>
      </xdr:txBody>
    </xdr:sp>
    <xdr:clientData/>
  </xdr:twoCellAnchor>
  <xdr:twoCellAnchor>
    <xdr:from>
      <xdr:col>12</xdr:col>
      <xdr:colOff>314325</xdr:colOff>
      <xdr:row>1</xdr:row>
      <xdr:rowOff>0</xdr:rowOff>
    </xdr:from>
    <xdr:to>
      <xdr:col>19</xdr:col>
      <xdr:colOff>76200</xdr:colOff>
      <xdr:row>1</xdr:row>
      <xdr:rowOff>0</xdr:rowOff>
    </xdr:to>
    <xdr:sp>
      <xdr:nvSpPr>
        <xdr:cNvPr id="6" name="TextBox 6"/>
        <xdr:cNvSpPr txBox="1">
          <a:spLocks noChangeArrowheads="1"/>
        </xdr:cNvSpPr>
      </xdr:nvSpPr>
      <xdr:spPr>
        <a:xfrm>
          <a:off x="6486525" y="209550"/>
          <a:ext cx="3162300" cy="0"/>
        </a:xfrm>
        <a:prstGeom prst="rect">
          <a:avLst/>
        </a:prstGeom>
        <a:noFill/>
        <a:ln w="9525" cmpd="sng">
          <a:noFill/>
        </a:ln>
      </xdr:spPr>
      <x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Driftkorrektur </a:t>
          </a:r>
          <a:r>
            <a:rPr lang="en-US" cap="none" sz="1200" b="0" i="0" u="none" baseline="0">
              <a:solidFill>
                <a:srgbClr val="0000FF"/>
              </a:solidFill>
              <a:latin typeface="Arial"/>
              <a:ea typeface="Arial"/>
              <a:cs typeface="Arial"/>
            </a:rPr>
            <a:t>(Hersteller, z. B.)</a:t>
          </a:r>
        </a:p>
      </xdr:txBody>
    </xdr:sp>
    <xdr:clientData/>
  </xdr:twoCellAnchor>
  <xdr:twoCellAnchor>
    <xdr:from>
      <xdr:col>16</xdr:col>
      <xdr:colOff>314325</xdr:colOff>
      <xdr:row>1</xdr:row>
      <xdr:rowOff>0</xdr:rowOff>
    </xdr:from>
    <xdr:to>
      <xdr:col>17</xdr:col>
      <xdr:colOff>152400</xdr:colOff>
      <xdr:row>1</xdr:row>
      <xdr:rowOff>0</xdr:rowOff>
    </xdr:to>
    <xdr:sp>
      <xdr:nvSpPr>
        <xdr:cNvPr id="7" name="TextBox 7"/>
        <xdr:cNvSpPr txBox="1">
          <a:spLocks noChangeArrowheads="1"/>
        </xdr:cNvSpPr>
      </xdr:nvSpPr>
      <xdr:spPr>
        <a:xfrm>
          <a:off x="8429625" y="209550"/>
          <a:ext cx="3238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1,5</a:t>
          </a:r>
        </a:p>
      </xdr:txBody>
    </xdr:sp>
    <xdr:clientData/>
  </xdr:twoCellAnchor>
  <xdr:twoCellAnchor>
    <xdr:from>
      <xdr:col>17</xdr:col>
      <xdr:colOff>238125</xdr:colOff>
      <xdr:row>1</xdr:row>
      <xdr:rowOff>0</xdr:rowOff>
    </xdr:from>
    <xdr:to>
      <xdr:col>17</xdr:col>
      <xdr:colOff>447675</xdr:colOff>
      <xdr:row>1</xdr:row>
      <xdr:rowOff>0</xdr:rowOff>
    </xdr:to>
    <xdr:sp>
      <xdr:nvSpPr>
        <xdr:cNvPr id="8" name="TextBox 8"/>
        <xdr:cNvSpPr txBox="1">
          <a:spLocks noChangeArrowheads="1"/>
        </xdr:cNvSpPr>
      </xdr:nvSpPr>
      <xdr:spPr>
        <a:xfrm>
          <a:off x="8839200"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2</a:t>
          </a:r>
        </a:p>
      </xdr:txBody>
    </xdr:sp>
    <xdr:clientData/>
  </xdr:twoCellAnchor>
  <xdr:twoCellAnchor>
    <xdr:from>
      <xdr:col>17</xdr:col>
      <xdr:colOff>228600</xdr:colOff>
      <xdr:row>1</xdr:row>
      <xdr:rowOff>0</xdr:rowOff>
    </xdr:from>
    <xdr:to>
      <xdr:col>18</xdr:col>
      <xdr:colOff>114300</xdr:colOff>
      <xdr:row>1</xdr:row>
      <xdr:rowOff>0</xdr:rowOff>
    </xdr:to>
    <xdr:sp>
      <xdr:nvSpPr>
        <xdr:cNvPr id="9" name="TextBox 9"/>
        <xdr:cNvSpPr txBox="1">
          <a:spLocks noChangeArrowheads="1"/>
        </xdr:cNvSpPr>
      </xdr:nvSpPr>
      <xdr:spPr>
        <a:xfrm>
          <a:off x="8829675" y="209550"/>
          <a:ext cx="3714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3,04</a:t>
          </a:r>
        </a:p>
      </xdr:txBody>
    </xdr:sp>
    <xdr:clientData/>
  </xdr:twoCellAnchor>
  <xdr:twoCellAnchor>
    <xdr:from>
      <xdr:col>17</xdr:col>
      <xdr:colOff>266700</xdr:colOff>
      <xdr:row>1</xdr:row>
      <xdr:rowOff>0</xdr:rowOff>
    </xdr:from>
    <xdr:to>
      <xdr:col>17</xdr:col>
      <xdr:colOff>476250</xdr:colOff>
      <xdr:row>1</xdr:row>
      <xdr:rowOff>0</xdr:rowOff>
    </xdr:to>
    <xdr:sp>
      <xdr:nvSpPr>
        <xdr:cNvPr id="10" name="TextBox 10"/>
        <xdr:cNvSpPr txBox="1">
          <a:spLocks noChangeArrowheads="1"/>
        </xdr:cNvSpPr>
      </xdr:nvSpPr>
      <xdr:spPr>
        <a:xfrm>
          <a:off x="8867775" y="209550"/>
          <a:ext cx="209550" cy="0"/>
        </a:xfrm>
        <a:prstGeom prst="rect">
          <a:avLst/>
        </a:prstGeom>
        <a:solidFill>
          <a:srgbClr val="FFFFCC"/>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6</a:t>
          </a:r>
        </a:p>
      </xdr:txBody>
    </xdr:sp>
    <xdr:clientData/>
  </xdr:twoCellAnchor>
  <xdr:twoCellAnchor>
    <xdr:from>
      <xdr:col>17</xdr:col>
      <xdr:colOff>133350</xdr:colOff>
      <xdr:row>1</xdr:row>
      <xdr:rowOff>0</xdr:rowOff>
    </xdr:from>
    <xdr:to>
      <xdr:col>18</xdr:col>
      <xdr:colOff>133350</xdr:colOff>
      <xdr:row>1</xdr:row>
      <xdr:rowOff>0</xdr:rowOff>
    </xdr:to>
    <xdr:sp>
      <xdr:nvSpPr>
        <xdr:cNvPr id="11" name="TextBox 11"/>
        <xdr:cNvSpPr txBox="1">
          <a:spLocks noChangeArrowheads="1"/>
        </xdr:cNvSpPr>
      </xdr:nvSpPr>
      <xdr:spPr>
        <a:xfrm>
          <a:off x="8734425" y="209550"/>
          <a:ext cx="485775"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10,05</a:t>
          </a:r>
        </a:p>
      </xdr:txBody>
    </xdr:sp>
    <xdr:clientData/>
  </xdr:twoCellAnchor>
  <xdr:twoCellAnchor>
    <xdr:from>
      <xdr:col>17</xdr:col>
      <xdr:colOff>247650</xdr:colOff>
      <xdr:row>1</xdr:row>
      <xdr:rowOff>0</xdr:rowOff>
    </xdr:from>
    <xdr:to>
      <xdr:col>18</xdr:col>
      <xdr:colOff>161925</xdr:colOff>
      <xdr:row>1</xdr:row>
      <xdr:rowOff>0</xdr:rowOff>
    </xdr:to>
    <xdr:sp>
      <xdr:nvSpPr>
        <xdr:cNvPr id="12" name="TextBox 12"/>
        <xdr:cNvSpPr txBox="1">
          <a:spLocks noChangeArrowheads="1"/>
        </xdr:cNvSpPr>
      </xdr:nvSpPr>
      <xdr:spPr>
        <a:xfrm>
          <a:off x="8848725" y="209550"/>
          <a:ext cx="400050" cy="0"/>
        </a:xfrm>
        <a:prstGeom prst="rect">
          <a:avLst/>
        </a:prstGeom>
        <a:solidFill>
          <a:srgbClr val="FFFFCC"/>
        </a:solidFill>
        <a:ln w="9525" cmpd="sng">
          <a:noFill/>
        </a:ln>
      </xdr:spPr>
      <xdr:txBody>
        <a:bodyPr vertOverflow="clip" wrap="square"/>
        <a:p>
          <a:pPr algn="l">
            <a:defRPr/>
          </a:pPr>
          <a:r>
            <a:rPr lang="en-US" cap="none" sz="1200" b="1" i="0" u="none" baseline="0">
              <a:solidFill>
                <a:srgbClr val="FF0000"/>
              </a:solidFill>
              <a:latin typeface="Arial"/>
              <a:ea typeface="Arial"/>
              <a:cs typeface="Arial"/>
            </a:rPr>
            <a:t>8,55</a:t>
          </a:r>
        </a:p>
      </xdr:txBody>
    </xdr:sp>
    <xdr:clientData/>
  </xdr:twoCellAnchor>
  <xdr:twoCellAnchor>
    <xdr:from>
      <xdr:col>16</xdr:col>
      <xdr:colOff>400050</xdr:colOff>
      <xdr:row>1</xdr:row>
      <xdr:rowOff>0</xdr:rowOff>
    </xdr:from>
    <xdr:to>
      <xdr:col>17</xdr:col>
      <xdr:colOff>180975</xdr:colOff>
      <xdr:row>1</xdr:row>
      <xdr:rowOff>0</xdr:rowOff>
    </xdr:to>
    <xdr:sp>
      <xdr:nvSpPr>
        <xdr:cNvPr id="13" name="TextBox 13"/>
        <xdr:cNvSpPr txBox="1">
          <a:spLocks noChangeArrowheads="1"/>
        </xdr:cNvSpPr>
      </xdr:nvSpPr>
      <xdr:spPr>
        <a:xfrm>
          <a:off x="8515350" y="209550"/>
          <a:ext cx="266700"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p>
      </xdr:txBody>
    </xdr:sp>
    <xdr:clientData/>
  </xdr:twoCellAnchor>
  <xdr:twoCellAnchor>
    <xdr:from>
      <xdr:col>16</xdr:col>
      <xdr:colOff>323850</xdr:colOff>
      <xdr:row>1</xdr:row>
      <xdr:rowOff>0</xdr:rowOff>
    </xdr:from>
    <xdr:to>
      <xdr:col>16</xdr:col>
      <xdr:colOff>323850</xdr:colOff>
      <xdr:row>1</xdr:row>
      <xdr:rowOff>0</xdr:rowOff>
    </xdr:to>
    <xdr:sp>
      <xdr:nvSpPr>
        <xdr:cNvPr id="14" name="Line 14"/>
        <xdr:cNvSpPr>
          <a:spLocks/>
        </xdr:cNvSpPr>
      </xdr:nvSpPr>
      <xdr:spPr>
        <a:xfrm>
          <a:off x="8439150" y="209550"/>
          <a:ext cx="0" cy="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1</xdr:row>
      <xdr:rowOff>0</xdr:rowOff>
    </xdr:from>
    <xdr:to>
      <xdr:col>0</xdr:col>
      <xdr:colOff>409575</xdr:colOff>
      <xdr:row>1</xdr:row>
      <xdr:rowOff>0</xdr:rowOff>
    </xdr:to>
    <xdr:sp>
      <xdr:nvSpPr>
        <xdr:cNvPr id="15" name="Line 15"/>
        <xdr:cNvSpPr>
          <a:spLocks/>
        </xdr:cNvSpPr>
      </xdr:nvSpPr>
      <xdr:spPr>
        <a:xfrm>
          <a:off x="409575"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xdr:row>
      <xdr:rowOff>0</xdr:rowOff>
    </xdr:from>
    <xdr:to>
      <xdr:col>18</xdr:col>
      <xdr:colOff>209550</xdr:colOff>
      <xdr:row>1</xdr:row>
      <xdr:rowOff>0</xdr:rowOff>
    </xdr:to>
    <xdr:sp>
      <xdr:nvSpPr>
        <xdr:cNvPr id="16" name="Line 16"/>
        <xdr:cNvSpPr>
          <a:spLocks/>
        </xdr:cNvSpPr>
      </xdr:nvSpPr>
      <xdr:spPr>
        <a:xfrm>
          <a:off x="9296400" y="209550"/>
          <a:ext cx="0" cy="0"/>
        </a:xfrm>
        <a:prstGeom prst="line">
          <a:avLst/>
        </a:prstGeom>
        <a:noFill/>
        <a:ln w="38100" cmpd="sng">
          <a:solidFill>
            <a:srgbClr val="008000"/>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209550</xdr:colOff>
      <xdr:row>1</xdr:row>
      <xdr:rowOff>0</xdr:rowOff>
    </xdr:from>
    <xdr:to>
      <xdr:col>18</xdr:col>
      <xdr:colOff>209550</xdr:colOff>
      <xdr:row>1</xdr:row>
      <xdr:rowOff>0</xdr:rowOff>
    </xdr:to>
    <xdr:sp>
      <xdr:nvSpPr>
        <xdr:cNvPr id="17" name="Line 17"/>
        <xdr:cNvSpPr>
          <a:spLocks/>
        </xdr:cNvSpPr>
      </xdr:nvSpPr>
      <xdr:spPr>
        <a:xfrm>
          <a:off x="9296400" y="209550"/>
          <a:ext cx="0" cy="0"/>
        </a:xfrm>
        <a:prstGeom prst="line">
          <a:avLst/>
        </a:prstGeom>
        <a:noFill/>
        <a:ln w="38100" cmpd="sng">
          <a:solidFill>
            <a:srgbClr val="FF00FF"/>
          </a:solidFill>
          <a:prstDash val="sys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xdr:row>
      <xdr:rowOff>0</xdr:rowOff>
    </xdr:from>
    <xdr:to>
      <xdr:col>6</xdr:col>
      <xdr:colOff>381000</xdr:colOff>
      <xdr:row>1</xdr:row>
      <xdr:rowOff>0</xdr:rowOff>
    </xdr:to>
    <xdr:sp>
      <xdr:nvSpPr>
        <xdr:cNvPr id="18" name="TextBox 18"/>
        <xdr:cNvSpPr txBox="1">
          <a:spLocks noChangeArrowheads="1"/>
        </xdr:cNvSpPr>
      </xdr:nvSpPr>
      <xdr:spPr>
        <a:xfrm>
          <a:off x="1914525" y="209550"/>
          <a:ext cx="1724025" cy="0"/>
        </a:xfrm>
        <a:prstGeom prst="rect">
          <a:avLst/>
        </a:prstGeom>
        <a:noFill/>
        <a:ln w="9525" cmpd="sng">
          <a:noFill/>
        </a:ln>
      </xdr:spPr>
      <xdr:txBody>
        <a:bodyPr vertOverflow="clip" wrap="square"/>
        <a:p>
          <a:pPr algn="l">
            <a:defRPr/>
          </a:pPr>
          <a:r>
            <a:rPr lang="en-US" cap="none" sz="1100" b="1" i="0" u="none" baseline="0">
              <a:solidFill>
                <a:srgbClr val="008000"/>
              </a:solidFill>
              <a:latin typeface="Arial"/>
              <a:ea typeface="Arial"/>
              <a:cs typeface="Arial"/>
            </a:rPr>
            <a:t>CUSUM-Karte schärfer als Eignungsprüfungs-Anforderungen</a:t>
          </a:r>
        </a:p>
      </xdr:txBody>
    </xdr:sp>
    <xdr:clientData/>
  </xdr:twoCellAnchor>
  <xdr:twoCellAnchor>
    <xdr:from>
      <xdr:col>12</xdr:col>
      <xdr:colOff>9525</xdr:colOff>
      <xdr:row>1</xdr:row>
      <xdr:rowOff>0</xdr:rowOff>
    </xdr:from>
    <xdr:to>
      <xdr:col>18</xdr:col>
      <xdr:colOff>361950</xdr:colOff>
      <xdr:row>1</xdr:row>
      <xdr:rowOff>0</xdr:rowOff>
    </xdr:to>
    <xdr:sp>
      <xdr:nvSpPr>
        <xdr:cNvPr id="19" name="TextBox 19"/>
        <xdr:cNvSpPr txBox="1">
          <a:spLocks noChangeArrowheads="1"/>
        </xdr:cNvSpPr>
      </xdr:nvSpPr>
      <xdr:spPr>
        <a:xfrm>
          <a:off x="6181725" y="209550"/>
          <a:ext cx="3267075"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resultierende absolute Drift bei Prüfwertüberschreitung</a:t>
          </a:r>
        </a:p>
      </xdr:txBody>
    </xdr:sp>
    <xdr:clientData/>
  </xdr:twoCellAnchor>
  <xdr:twoCellAnchor>
    <xdr:from>
      <xdr:col>10</xdr:col>
      <xdr:colOff>104775</xdr:colOff>
      <xdr:row>1</xdr:row>
      <xdr:rowOff>0</xdr:rowOff>
    </xdr:from>
    <xdr:to>
      <xdr:col>17</xdr:col>
      <xdr:colOff>171450</xdr:colOff>
      <xdr:row>1</xdr:row>
      <xdr:rowOff>0</xdr:rowOff>
    </xdr:to>
    <xdr:sp>
      <xdr:nvSpPr>
        <xdr:cNvPr id="20" name="TextBox 20"/>
        <xdr:cNvSpPr txBox="1">
          <a:spLocks noChangeArrowheads="1"/>
        </xdr:cNvSpPr>
      </xdr:nvSpPr>
      <xdr:spPr>
        <a:xfrm>
          <a:off x="5305425" y="209550"/>
          <a:ext cx="3467100" cy="0"/>
        </a:xfrm>
        <a:prstGeom prst="rect">
          <a:avLst/>
        </a:prstGeom>
        <a:solidFill>
          <a:srgbClr val="FFFFCC"/>
        </a:solidFill>
        <a:ln w="9525" cmpd="sng">
          <a:noFill/>
        </a:ln>
      </xdr:spPr>
      <xdr:txBody>
        <a:bodyPr vertOverflow="clip" wrap="square"/>
        <a:p>
          <a:pPr algn="l">
            <a:defRPr/>
          </a:pPr>
          <a:r>
            <a:rPr lang="en-US" cap="none" sz="1100" b="1" i="0" u="none" baseline="0">
              <a:solidFill>
                <a:srgbClr val="800000"/>
              </a:solidFill>
            </a:rPr>
            <a:t>konstanter Wert der ansteigenden Drift je Wartungsintervall</a:t>
          </a:r>
        </a:p>
      </xdr:txBody>
    </xdr:sp>
    <xdr:clientData/>
  </xdr:twoCellAnchor>
  <xdr:twoCellAnchor>
    <xdr:from>
      <xdr:col>18</xdr:col>
      <xdr:colOff>200025</xdr:colOff>
      <xdr:row>1</xdr:row>
      <xdr:rowOff>0</xdr:rowOff>
    </xdr:from>
    <xdr:to>
      <xdr:col>18</xdr:col>
      <xdr:colOff>200025</xdr:colOff>
      <xdr:row>1</xdr:row>
      <xdr:rowOff>0</xdr:rowOff>
    </xdr:to>
    <xdr:sp>
      <xdr:nvSpPr>
        <xdr:cNvPr id="21" name="Line 21"/>
        <xdr:cNvSpPr>
          <a:spLocks/>
        </xdr:cNvSpPr>
      </xdr:nvSpPr>
      <xdr:spPr>
        <a:xfrm flipV="1">
          <a:off x="9286875" y="209550"/>
          <a:ext cx="0" cy="0"/>
        </a:xfrm>
        <a:prstGeom prst="line">
          <a:avLst/>
        </a:prstGeom>
        <a:noFill/>
        <a:ln w="25400" cmpd="sng">
          <a:solidFill>
            <a:srgbClr val="FF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7</xdr:row>
      <xdr:rowOff>9525</xdr:rowOff>
    </xdr:from>
    <xdr:to>
      <xdr:col>22</xdr:col>
      <xdr:colOff>266700</xdr:colOff>
      <xdr:row>38</xdr:row>
      <xdr:rowOff>85725</xdr:rowOff>
    </xdr:to>
    <xdr:graphicFrame>
      <xdr:nvGraphicFramePr>
        <xdr:cNvPr id="22" name="Chart 22"/>
        <xdr:cNvGraphicFramePr/>
      </xdr:nvGraphicFramePr>
      <xdr:xfrm>
        <a:off x="5695950" y="1266825"/>
        <a:ext cx="6429375" cy="5095875"/>
      </xdr:xfrm>
      <a:graphic>
        <a:graphicData uri="http://schemas.openxmlformats.org/drawingml/2006/chart">
          <c:chart xmlns:c="http://schemas.openxmlformats.org/drawingml/2006/chart" r:id="rId1"/>
        </a:graphicData>
      </a:graphic>
    </xdr:graphicFrame>
    <xdr:clientData/>
  </xdr:twoCellAnchor>
  <xdr:twoCellAnchor>
    <xdr:from>
      <xdr:col>12</xdr:col>
      <xdr:colOff>123825</xdr:colOff>
      <xdr:row>29</xdr:row>
      <xdr:rowOff>85725</xdr:rowOff>
    </xdr:from>
    <xdr:to>
      <xdr:col>22</xdr:col>
      <xdr:colOff>133350</xdr:colOff>
      <xdr:row>29</xdr:row>
      <xdr:rowOff>85725</xdr:rowOff>
    </xdr:to>
    <xdr:sp>
      <xdr:nvSpPr>
        <xdr:cNvPr id="23" name="Line 23"/>
        <xdr:cNvSpPr>
          <a:spLocks/>
        </xdr:cNvSpPr>
      </xdr:nvSpPr>
      <xdr:spPr>
        <a:xfrm flipV="1">
          <a:off x="6296025" y="4905375"/>
          <a:ext cx="56959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12</xdr:col>
      <xdr:colOff>180975</xdr:colOff>
      <xdr:row>15</xdr:row>
      <xdr:rowOff>0</xdr:rowOff>
    </xdr:to>
    <xdr:graphicFrame>
      <xdr:nvGraphicFramePr>
        <xdr:cNvPr id="1" name="Chart 1"/>
        <xdr:cNvGraphicFramePr/>
      </xdr:nvGraphicFramePr>
      <xdr:xfrm>
        <a:off x="19050" y="209550"/>
        <a:ext cx="9305925" cy="22669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15</xdr:row>
      <xdr:rowOff>9525</xdr:rowOff>
    </xdr:from>
    <xdr:to>
      <xdr:col>12</xdr:col>
      <xdr:colOff>180975</xdr:colOff>
      <xdr:row>23</xdr:row>
      <xdr:rowOff>0</xdr:rowOff>
    </xdr:to>
    <xdr:graphicFrame>
      <xdr:nvGraphicFramePr>
        <xdr:cNvPr id="2" name="Chart 2"/>
        <xdr:cNvGraphicFramePr/>
      </xdr:nvGraphicFramePr>
      <xdr:xfrm>
        <a:off x="19050" y="2486025"/>
        <a:ext cx="9305925" cy="12858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23</xdr:row>
      <xdr:rowOff>9525</xdr:rowOff>
    </xdr:from>
    <xdr:to>
      <xdr:col>12</xdr:col>
      <xdr:colOff>171450</xdr:colOff>
      <xdr:row>30</xdr:row>
      <xdr:rowOff>152400</xdr:rowOff>
    </xdr:to>
    <xdr:graphicFrame>
      <xdr:nvGraphicFramePr>
        <xdr:cNvPr id="3" name="Chart 3"/>
        <xdr:cNvGraphicFramePr/>
      </xdr:nvGraphicFramePr>
      <xdr:xfrm>
        <a:off x="9525" y="3781425"/>
        <a:ext cx="9305925" cy="12763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0.4355</cdr:x>
      <cdr:y>0.501</cdr:y>
    </cdr:from>
    <cdr:to>
      <cdr:x>0.45875</cdr:x>
      <cdr:y>0.612</cdr:y>
    </cdr:to>
    <cdr:sp>
      <cdr:nvSpPr>
        <cdr:cNvPr id="1" name="TextBox 1"/>
        <cdr:cNvSpPr txBox="1">
          <a:spLocks noChangeArrowheads="1"/>
        </cdr:cNvSpPr>
      </cdr:nvSpPr>
      <cdr:spPr>
        <a:xfrm>
          <a:off x="4048125" y="1123950"/>
          <a:ext cx="219075" cy="247650"/>
        </a:xfrm>
        <a:prstGeom prst="rect">
          <a:avLst/>
        </a:prstGeom>
        <a:noFill/>
        <a:ln w="1" cmpd="sng">
          <a:noFill/>
        </a:ln>
      </cdr:spPr>
      <cdr:txBody>
        <a:bodyPr vertOverflow="clip" wrap="square" anchor="ctr"/>
        <a:p>
          <a:pPr algn="ctr">
            <a:defRPr/>
          </a:pPr>
          <a:r>
            <a:rPr lang="en-US" cap="none" sz="975" b="0" i="0" u="none" baseline="0">
              <a:latin typeface="Arial"/>
              <a:ea typeface="Arial"/>
              <a:cs typeface="Arial"/>
            </a:rPr>
            <a:t> </a:t>
          </a:r>
        </a:p>
      </cdr:txBody>
    </cdr:sp>
  </cdr:relSizeAnchor>
  <cdr:relSizeAnchor xmlns:cdr="http://schemas.openxmlformats.org/drawingml/2006/chartDrawing">
    <cdr:from>
      <cdr:x>0.968</cdr:x>
      <cdr:y>0</cdr:y>
    </cdr:from>
    <cdr:to>
      <cdr:x>1</cdr:x>
      <cdr:y>0.089</cdr:y>
    </cdr:to>
    <cdr:sp>
      <cdr:nvSpPr>
        <cdr:cNvPr id="2" name="TextBox 2"/>
        <cdr:cNvSpPr txBox="1">
          <a:spLocks noChangeArrowheads="1"/>
        </cdr:cNvSpPr>
      </cdr:nvSpPr>
      <cdr:spPr>
        <a:xfrm>
          <a:off x="9010650" y="0"/>
          <a:ext cx="295275" cy="200025"/>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RP</a:t>
          </a:r>
        </a:p>
      </cdr:txBody>
    </cdr:sp>
  </cdr:relSizeAnchor>
  <cdr:relSizeAnchor xmlns:cdr="http://schemas.openxmlformats.org/drawingml/2006/chartDrawing">
    <cdr:from>
      <cdr:x>0.93375</cdr:x>
      <cdr:y>0</cdr:y>
    </cdr:from>
    <cdr:to>
      <cdr:x>0.968</cdr:x>
      <cdr:y>0.089</cdr:y>
    </cdr:to>
    <cdr:sp>
      <cdr:nvSpPr>
        <cdr:cNvPr id="3" name="TextBox 3"/>
        <cdr:cNvSpPr txBox="1">
          <a:spLocks noChangeArrowheads="1"/>
        </cdr:cNvSpPr>
      </cdr:nvSpPr>
      <cdr:spPr>
        <a:xfrm>
          <a:off x="8696325" y="0"/>
          <a:ext cx="314325" cy="200025"/>
        </a:xfrm>
        <a:prstGeom prst="rect">
          <a:avLst/>
        </a:prstGeom>
        <a:solidFill>
          <a:srgbClr val="FFFFFF"/>
        </a:solidFill>
        <a:ln w="9525" cmpd="sng">
          <a:noFill/>
        </a:ln>
      </cdr:spPr>
      <cdr:txBody>
        <a:bodyPr vertOverflow="clip" wrap="square"/>
        <a:p>
          <a:pPr algn="l">
            <a:defRPr/>
          </a:pPr>
          <a:r>
            <a:rPr lang="en-US" cap="none" sz="1200" b="1" i="0" u="none" baseline="0">
              <a:solidFill>
                <a:srgbClr val="FF9900"/>
              </a:solidFill>
              <a:latin typeface="Arial"/>
              <a:ea typeface="Arial"/>
              <a:cs typeface="Arial"/>
            </a:rPr>
            <a:t>NP</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cdr:y>
    </cdr:from>
    <cdr:to>
      <cdr:x>1</cdr:x>
      <cdr:y>0.15075</cdr:y>
    </cdr:to>
    <cdr:sp>
      <cdr:nvSpPr>
        <cdr:cNvPr id="1" name="TextBox 1"/>
        <cdr:cNvSpPr txBox="1">
          <a:spLocks noChangeArrowheads="1"/>
        </cdr:cNvSpPr>
      </cdr:nvSpPr>
      <cdr:spPr>
        <a:xfrm>
          <a:off x="8943975" y="0"/>
          <a:ext cx="352425" cy="200025"/>
        </a:xfrm>
        <a:prstGeom prst="rect">
          <a:avLst/>
        </a:prstGeom>
        <a:solidFill>
          <a:srgbClr val="FFFFFF"/>
        </a:solidFill>
        <a:ln w="9525" cmpd="sng">
          <a:noFill/>
        </a:ln>
      </cdr:spPr>
      <cdr:txBody>
        <a:bodyPr vertOverflow="clip" wrap="square"/>
        <a:p>
          <a:pPr algn="l">
            <a:defRPr/>
          </a:pPr>
          <a:r>
            <a:rPr lang="en-US" cap="none" sz="1200" b="1" i="0" u="none" baseline="0">
              <a:solidFill>
                <a:srgbClr val="FF9900"/>
              </a:solidFill>
              <a:latin typeface="Arial"/>
              <a:ea typeface="Arial"/>
              <a:cs typeface="Arial"/>
            </a:rPr>
            <a:t>NP</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0.96275</cdr:x>
      <cdr:y>0</cdr:y>
    </cdr:from>
    <cdr:to>
      <cdr:x>1</cdr:x>
      <cdr:y>0.1435</cdr:y>
    </cdr:to>
    <cdr:sp>
      <cdr:nvSpPr>
        <cdr:cNvPr id="1" name="TextBox 1"/>
        <cdr:cNvSpPr txBox="1">
          <a:spLocks noChangeArrowheads="1"/>
        </cdr:cNvSpPr>
      </cdr:nvSpPr>
      <cdr:spPr>
        <a:xfrm>
          <a:off x="8963025" y="0"/>
          <a:ext cx="342900" cy="180975"/>
        </a:xfrm>
        <a:prstGeom prst="rect">
          <a:avLst/>
        </a:prstGeom>
        <a:solidFill>
          <a:srgbClr val="FFFFFF"/>
        </a:solidFill>
        <a:ln w="9525" cmpd="sng">
          <a:noFill/>
        </a:ln>
      </cdr:spPr>
      <cdr:txBody>
        <a:bodyPr vertOverflow="clip" wrap="square"/>
        <a:p>
          <a:pPr algn="l">
            <a:defRPr/>
          </a:pPr>
          <a:r>
            <a:rPr lang="en-US" cap="none" sz="1200" b="1" i="0" u="none" baseline="0">
              <a:solidFill>
                <a:srgbClr val="008000"/>
              </a:solidFill>
              <a:latin typeface="Arial"/>
              <a:ea typeface="Arial"/>
              <a:cs typeface="Arial"/>
            </a:rPr>
            <a:t>RP</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12</xdr:col>
      <xdr:colOff>180975</xdr:colOff>
      <xdr:row>15</xdr:row>
      <xdr:rowOff>0</xdr:rowOff>
    </xdr:to>
    <xdr:graphicFrame>
      <xdr:nvGraphicFramePr>
        <xdr:cNvPr id="1" name="Chart 1"/>
        <xdr:cNvGraphicFramePr/>
      </xdr:nvGraphicFramePr>
      <xdr:xfrm>
        <a:off x="9525" y="219075"/>
        <a:ext cx="9315450" cy="2257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15</xdr:row>
      <xdr:rowOff>9525</xdr:rowOff>
    </xdr:from>
    <xdr:to>
      <xdr:col>12</xdr:col>
      <xdr:colOff>171450</xdr:colOff>
      <xdr:row>23</xdr:row>
      <xdr:rowOff>9525</xdr:rowOff>
    </xdr:to>
    <xdr:graphicFrame>
      <xdr:nvGraphicFramePr>
        <xdr:cNvPr id="2" name="Chart 2"/>
        <xdr:cNvGraphicFramePr/>
      </xdr:nvGraphicFramePr>
      <xdr:xfrm>
        <a:off x="9525" y="2486025"/>
        <a:ext cx="9305925" cy="12954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23</xdr:row>
      <xdr:rowOff>19050</xdr:rowOff>
    </xdr:from>
    <xdr:to>
      <xdr:col>12</xdr:col>
      <xdr:colOff>180975</xdr:colOff>
      <xdr:row>31</xdr:row>
      <xdr:rowOff>9525</xdr:rowOff>
    </xdr:to>
    <xdr:graphicFrame>
      <xdr:nvGraphicFramePr>
        <xdr:cNvPr id="3" name="Chart 3"/>
        <xdr:cNvGraphicFramePr/>
      </xdr:nvGraphicFramePr>
      <xdr:xfrm>
        <a:off x="9525" y="3790950"/>
        <a:ext cx="9315450" cy="12858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0.26075</cdr:x>
      <cdr:y>0.7075</cdr:y>
    </cdr:from>
    <cdr:to>
      <cdr:x>0.90625</cdr:x>
      <cdr:y>0.7795</cdr:y>
    </cdr:to>
    <cdr:sp>
      <cdr:nvSpPr>
        <cdr:cNvPr id="1" name="Polygon 39"/>
        <cdr:cNvSpPr>
          <a:spLocks/>
        </cdr:cNvSpPr>
      </cdr:nvSpPr>
      <cdr:spPr>
        <a:xfrm>
          <a:off x="2400300" y="4067175"/>
          <a:ext cx="5962650" cy="409575"/>
        </a:xfrm>
        <a:custGeom>
          <a:pathLst>
            <a:path h="403511" w="5892876">
              <a:moveTo>
                <a:pt x="0" y="0"/>
              </a:moveTo>
              <a:lnTo>
                <a:pt x="4536168" y="0"/>
              </a:lnTo>
              <a:lnTo>
                <a:pt x="5147204" y="0"/>
              </a:lnTo>
              <a:lnTo>
                <a:pt x="5633962" y="10347"/>
              </a:lnTo>
              <a:lnTo>
                <a:pt x="5872162" y="10347"/>
              </a:lnTo>
              <a:lnTo>
                <a:pt x="5892876" y="403511"/>
              </a:lnTo>
              <a:lnTo>
                <a:pt x="4971143" y="393165"/>
              </a:lnTo>
              <a:lnTo>
                <a:pt x="4080480" y="351779"/>
              </a:lnTo>
              <a:lnTo>
                <a:pt x="2951616" y="331086"/>
              </a:lnTo>
              <a:lnTo>
                <a:pt x="2174875" y="289700"/>
              </a:lnTo>
              <a:lnTo>
                <a:pt x="1543126" y="237968"/>
              </a:lnTo>
              <a:lnTo>
                <a:pt x="973515" y="175890"/>
              </a:lnTo>
              <a:lnTo>
                <a:pt x="797454" y="155197"/>
              </a:lnTo>
              <a:lnTo>
                <a:pt x="538540" y="144850"/>
              </a:lnTo>
              <a:lnTo>
                <a:pt x="238201" y="62079"/>
              </a:lnTo>
              <a:lnTo>
                <a:pt x="0" y="62079"/>
              </a:lnTo>
              <a:lnTo>
                <a:pt x="0" y="0"/>
              </a:lnTo>
              <a:close/>
            </a:path>
          </a:pathLst>
        </a:custGeom>
        <a:pattFill prst="dkUpDiag">
          <a:fgClr>
            <a:srgbClr val="66FF66"/>
          </a:fgClr>
          <a:bgClr>
            <a:srgbClr val="FFFFCC"/>
          </a:bgClr>
        </a:patt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0.0905</cdr:x>
      <cdr:y>0.0935</cdr:y>
    </cdr:from>
    <cdr:to>
      <cdr:x>0.707</cdr:x>
      <cdr:y>0.70025</cdr:y>
    </cdr:to>
    <cdr:sp>
      <cdr:nvSpPr>
        <cdr:cNvPr id="2" name="Polygon 38"/>
        <cdr:cNvSpPr>
          <a:spLocks/>
        </cdr:cNvSpPr>
      </cdr:nvSpPr>
      <cdr:spPr>
        <a:xfrm>
          <a:off x="828675" y="533400"/>
          <a:ext cx="5695950" cy="3486150"/>
        </a:xfrm>
        <a:custGeom>
          <a:pathLst>
            <a:path h="3414319" w="5633962">
              <a:moveTo>
                <a:pt x="72496" y="0"/>
              </a:moveTo>
              <a:lnTo>
                <a:pt x="0" y="838060"/>
              </a:lnTo>
              <a:lnTo>
                <a:pt x="0" y="3403972"/>
              </a:lnTo>
              <a:lnTo>
                <a:pt x="5633962" y="3414319"/>
              </a:lnTo>
              <a:lnTo>
                <a:pt x="4422246" y="3331547"/>
              </a:lnTo>
              <a:lnTo>
                <a:pt x="3935488" y="3279815"/>
              </a:lnTo>
              <a:lnTo>
                <a:pt x="3593722" y="3207390"/>
              </a:lnTo>
              <a:lnTo>
                <a:pt x="3314095" y="3166005"/>
              </a:lnTo>
              <a:lnTo>
                <a:pt x="3044825" y="3207390"/>
              </a:lnTo>
              <a:lnTo>
                <a:pt x="3024112" y="3114273"/>
              </a:lnTo>
              <a:lnTo>
                <a:pt x="2796268" y="3186698"/>
              </a:lnTo>
              <a:lnTo>
                <a:pt x="2785911" y="3062540"/>
              </a:lnTo>
              <a:lnTo>
                <a:pt x="2537354" y="3145312"/>
              </a:lnTo>
              <a:lnTo>
                <a:pt x="2526997" y="3031501"/>
              </a:lnTo>
              <a:lnTo>
                <a:pt x="2278440" y="3124619"/>
              </a:lnTo>
              <a:lnTo>
                <a:pt x="2268084" y="2907344"/>
              </a:lnTo>
              <a:lnTo>
                <a:pt x="2019527" y="3041848"/>
              </a:lnTo>
              <a:lnTo>
                <a:pt x="2009170" y="2824573"/>
              </a:lnTo>
              <a:lnTo>
                <a:pt x="1750256" y="2959076"/>
              </a:lnTo>
              <a:lnTo>
                <a:pt x="1750256" y="2679723"/>
              </a:lnTo>
              <a:lnTo>
                <a:pt x="1491343" y="2886651"/>
              </a:lnTo>
              <a:lnTo>
                <a:pt x="1491343" y="2493487"/>
              </a:lnTo>
              <a:lnTo>
                <a:pt x="1242786" y="2772841"/>
              </a:lnTo>
              <a:lnTo>
                <a:pt x="1232429" y="2286559"/>
              </a:lnTo>
              <a:lnTo>
                <a:pt x="994228" y="2648684"/>
              </a:lnTo>
              <a:lnTo>
                <a:pt x="994228" y="1914088"/>
              </a:lnTo>
              <a:lnTo>
                <a:pt x="735315" y="2441755"/>
              </a:lnTo>
              <a:lnTo>
                <a:pt x="724958" y="1417459"/>
              </a:lnTo>
              <a:lnTo>
                <a:pt x="476401" y="2141709"/>
              </a:lnTo>
              <a:lnTo>
                <a:pt x="466044" y="455242"/>
              </a:lnTo>
              <a:lnTo>
                <a:pt x="227844" y="1789931"/>
              </a:lnTo>
              <a:lnTo>
                <a:pt x="207131" y="10346"/>
              </a:lnTo>
              <a:lnTo>
                <a:pt x="72496" y="0"/>
              </a:lnTo>
              <a:close/>
            </a:path>
          </a:pathLst>
        </a:custGeom>
        <a:pattFill prst="dkUpDiag">
          <a:fgClr>
            <a:srgbClr val="FF99FF"/>
          </a:fgClr>
          <a:bgClr>
            <a:srgbClr val="FFFFFF"/>
          </a:bgClr>
        </a:patt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0.00725</cdr:y>
    </cdr:from>
    <cdr:to>
      <cdr:x>0.10925</cdr:x>
      <cdr:y>0.04775</cdr:y>
    </cdr:to>
    <cdr:sp>
      <cdr:nvSpPr>
        <cdr:cNvPr id="3" name="TextBox 2"/>
        <cdr:cNvSpPr txBox="1">
          <a:spLocks noChangeArrowheads="1"/>
        </cdr:cNvSpPr>
      </cdr:nvSpPr>
      <cdr:spPr>
        <a:xfrm>
          <a:off x="0" y="38100"/>
          <a:ext cx="1009650"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LfULG, Poppitz</a:t>
          </a:r>
        </a:p>
      </cdr:txBody>
    </cdr:sp>
  </cdr:relSizeAnchor>
  <cdr:relSizeAnchor xmlns:cdr="http://schemas.openxmlformats.org/drawingml/2006/chartDrawing">
    <cdr:from>
      <cdr:x>0.05975</cdr:x>
      <cdr:y>0.229</cdr:y>
    </cdr:from>
    <cdr:to>
      <cdr:x>0.9035</cdr:x>
      <cdr:y>0.229</cdr:y>
    </cdr:to>
    <cdr:sp>
      <cdr:nvSpPr>
        <cdr:cNvPr id="4" name="Line 3"/>
        <cdr:cNvSpPr>
          <a:spLocks/>
        </cdr:cNvSpPr>
      </cdr:nvSpPr>
      <cdr:spPr>
        <a:xfrm flipV="1">
          <a:off x="542925" y="1314450"/>
          <a:ext cx="7791450" cy="0"/>
        </a:xfrm>
        <a:prstGeom prst="line">
          <a:avLst/>
        </a:prstGeom>
        <a:noFill/>
        <a:ln w="22225" cmpd="sng">
          <a:solidFill>
            <a:srgbClr val="FF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0.05975</cdr:x>
      <cdr:y>0.8</cdr:y>
    </cdr:from>
    <cdr:to>
      <cdr:x>0.9095</cdr:x>
      <cdr:y>0.80075</cdr:y>
    </cdr:to>
    <cdr:sp>
      <cdr:nvSpPr>
        <cdr:cNvPr id="5" name="Line 4"/>
        <cdr:cNvSpPr>
          <a:spLocks/>
        </cdr:cNvSpPr>
      </cdr:nvSpPr>
      <cdr:spPr>
        <a:xfrm>
          <a:off x="542925" y="4600575"/>
          <a:ext cx="7848600" cy="0"/>
        </a:xfrm>
        <a:prstGeom prst="line">
          <a:avLst/>
        </a:prstGeom>
        <a:noFill/>
        <a:ln w="19050" cmpd="sng">
          <a:solidFill>
            <a:srgbClr val="FF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cdr:x>
      <cdr:y>0.7885</cdr:y>
    </cdr:from>
    <cdr:to>
      <cdr:x>0.30575</cdr:x>
      <cdr:y>0.8225</cdr:y>
    </cdr:to>
    <cdr:sp>
      <cdr:nvSpPr>
        <cdr:cNvPr id="6" name="TextBox 5"/>
        <cdr:cNvSpPr txBox="1">
          <a:spLocks noChangeArrowheads="1"/>
        </cdr:cNvSpPr>
      </cdr:nvSpPr>
      <cdr:spPr>
        <a:xfrm>
          <a:off x="2486025" y="4533900"/>
          <a:ext cx="333375" cy="200025"/>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1,5</a:t>
          </a:r>
        </a:p>
      </cdr:txBody>
    </cdr:sp>
  </cdr:relSizeAnchor>
  <cdr:relSizeAnchor xmlns:cdr="http://schemas.openxmlformats.org/drawingml/2006/chartDrawing">
    <cdr:from>
      <cdr:x>0.26</cdr:x>
      <cdr:y>0.21275</cdr:y>
    </cdr:from>
    <cdr:to>
      <cdr:x>0.31325</cdr:x>
      <cdr:y>0.2475</cdr:y>
    </cdr:to>
    <cdr:sp>
      <cdr:nvSpPr>
        <cdr:cNvPr id="7" name="TextBox 6"/>
        <cdr:cNvSpPr txBox="1">
          <a:spLocks noChangeArrowheads="1"/>
        </cdr:cNvSpPr>
      </cdr:nvSpPr>
      <cdr:spPr>
        <a:xfrm>
          <a:off x="2400300" y="1219200"/>
          <a:ext cx="495300" cy="200025"/>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10,05</a:t>
          </a:r>
        </a:p>
      </cdr:txBody>
    </cdr:sp>
  </cdr:relSizeAnchor>
  <cdr:relSizeAnchor xmlns:cdr="http://schemas.openxmlformats.org/drawingml/2006/chartDrawing">
    <cdr:from>
      <cdr:x>0.05975</cdr:x>
      <cdr:y>0.323</cdr:y>
    </cdr:from>
    <cdr:to>
      <cdr:x>0.9095</cdr:x>
      <cdr:y>0.323</cdr:y>
    </cdr:to>
    <cdr:sp>
      <cdr:nvSpPr>
        <cdr:cNvPr id="8" name="Line 7"/>
        <cdr:cNvSpPr>
          <a:spLocks/>
        </cdr:cNvSpPr>
      </cdr:nvSpPr>
      <cdr:spPr>
        <a:xfrm flipV="1">
          <a:off x="542925" y="1857375"/>
          <a:ext cx="7848600" cy="0"/>
        </a:xfrm>
        <a:prstGeom prst="line">
          <a:avLst/>
        </a:prstGeom>
        <a:noFill/>
        <a:ln w="19050"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cdr:x>
      <cdr:y>0.3085</cdr:y>
    </cdr:from>
    <cdr:to>
      <cdr:x>0.31325</cdr:x>
      <cdr:y>0.36125</cdr:y>
    </cdr:to>
    <cdr:sp>
      <cdr:nvSpPr>
        <cdr:cNvPr id="9" name="TextBox 8"/>
        <cdr:cNvSpPr txBox="1">
          <a:spLocks noChangeArrowheads="1"/>
        </cdr:cNvSpPr>
      </cdr:nvSpPr>
      <cdr:spPr>
        <a:xfrm>
          <a:off x="2486025" y="1771650"/>
          <a:ext cx="400050" cy="30480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8,55</a:t>
          </a:r>
        </a:p>
      </cdr:txBody>
    </cdr:sp>
  </cdr:relSizeAnchor>
  <cdr:relSizeAnchor xmlns:cdr="http://schemas.openxmlformats.org/drawingml/2006/chartDrawing">
    <cdr:from>
      <cdr:x>0.05975</cdr:x>
      <cdr:y>0.5005</cdr:y>
    </cdr:from>
    <cdr:to>
      <cdr:x>0.9095</cdr:x>
      <cdr:y>0.5005</cdr:y>
    </cdr:to>
    <cdr:sp>
      <cdr:nvSpPr>
        <cdr:cNvPr id="10" name="Line 9"/>
        <cdr:cNvSpPr>
          <a:spLocks/>
        </cdr:cNvSpPr>
      </cdr:nvSpPr>
      <cdr:spPr>
        <a:xfrm>
          <a:off x="542925" y="2876550"/>
          <a:ext cx="7848600" cy="0"/>
        </a:xfrm>
        <a:prstGeom prst="line">
          <a:avLst/>
        </a:prstGeom>
        <a:noFill/>
        <a:ln w="19050" cmpd="sng">
          <a:solidFill>
            <a:srgbClr val="00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cdr:x>
      <cdr:y>0.4845</cdr:y>
    </cdr:from>
    <cdr:to>
      <cdr:x>0.304</cdr:x>
      <cdr:y>0.5265</cdr:y>
    </cdr:to>
    <cdr:sp>
      <cdr:nvSpPr>
        <cdr:cNvPr id="11" name="TextBox 10"/>
        <cdr:cNvSpPr txBox="1">
          <a:spLocks noChangeArrowheads="1"/>
        </cdr:cNvSpPr>
      </cdr:nvSpPr>
      <cdr:spPr>
        <a:xfrm>
          <a:off x="2486025" y="2781300"/>
          <a:ext cx="314325" cy="238125"/>
        </a:xfrm>
        <a:prstGeom prst="rect">
          <a:avLst/>
        </a:prstGeom>
        <a:solidFill>
          <a:srgbClr val="FFFFCC"/>
        </a:solidFill>
        <a:ln w="9525" cmpd="sng">
          <a:noFill/>
        </a:ln>
      </cdr:spPr>
      <cdr:txBody>
        <a:bodyPr vertOverflow="clip" wrap="square"/>
        <a:p>
          <a:pPr algn="l">
            <a:defRPr/>
          </a:pPr>
          <a:r>
            <a:rPr lang="en-US" cap="none" sz="1200" b="1" i="0" u="none" baseline="0">
              <a:solidFill>
                <a:srgbClr val="0000FF"/>
              </a:solidFill>
              <a:latin typeface="Arial"/>
              <a:ea typeface="Arial"/>
              <a:cs typeface="Arial"/>
            </a:rPr>
            <a:t>6</a:t>
          </a:r>
        </a:p>
      </cdr:txBody>
    </cdr:sp>
  </cdr:relSizeAnchor>
  <cdr:relSizeAnchor xmlns:cdr="http://schemas.openxmlformats.org/drawingml/2006/chartDrawing">
    <cdr:from>
      <cdr:x>0.05975</cdr:x>
      <cdr:y>0.77075</cdr:y>
    </cdr:from>
    <cdr:to>
      <cdr:x>0.9095</cdr:x>
      <cdr:y>0.7715</cdr:y>
    </cdr:to>
    <cdr:sp>
      <cdr:nvSpPr>
        <cdr:cNvPr id="12" name="Line 11"/>
        <cdr:cNvSpPr>
          <a:spLocks/>
        </cdr:cNvSpPr>
      </cdr:nvSpPr>
      <cdr:spPr>
        <a:xfrm>
          <a:off x="542925" y="4429125"/>
          <a:ext cx="7848600" cy="0"/>
        </a:xfrm>
        <a:prstGeom prst="line">
          <a:avLst/>
        </a:prstGeom>
        <a:noFill/>
        <a:ln w="19050" cmpd="sng">
          <a:solidFill>
            <a:srgbClr val="00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cdr:x>
      <cdr:y>0.7495</cdr:y>
    </cdr:from>
    <cdr:to>
      <cdr:x>0.309</cdr:x>
      <cdr:y>0.7805</cdr:y>
    </cdr:to>
    <cdr:sp>
      <cdr:nvSpPr>
        <cdr:cNvPr id="13" name="TextBox 12"/>
        <cdr:cNvSpPr txBox="1">
          <a:spLocks noChangeArrowheads="1"/>
        </cdr:cNvSpPr>
      </cdr:nvSpPr>
      <cdr:spPr>
        <a:xfrm>
          <a:off x="2495550" y="4305300"/>
          <a:ext cx="352425" cy="180975"/>
        </a:xfrm>
        <a:prstGeom prst="rect">
          <a:avLst/>
        </a:prstGeom>
        <a:solidFill>
          <a:srgbClr val="FFFFCC"/>
        </a:solidFill>
        <a:ln w="9525" cmpd="sng">
          <a:noFill/>
        </a:ln>
      </cdr:spPr>
      <cdr:txBody>
        <a:bodyPr vertOverflow="clip" wrap="square"/>
        <a:p>
          <a:pPr algn="l">
            <a:defRPr/>
          </a:pPr>
          <a:r>
            <a:rPr lang="en-US" cap="none" sz="1200" b="1" i="0" u="none" baseline="0">
              <a:solidFill>
                <a:srgbClr val="0000FF"/>
              </a:solidFill>
              <a:latin typeface="Arial"/>
              <a:ea typeface="Arial"/>
              <a:cs typeface="Arial"/>
            </a:rPr>
            <a:t>2
2
2</a:t>
          </a:r>
        </a:p>
      </cdr:txBody>
    </cdr:sp>
  </cdr:relSizeAnchor>
  <cdr:relSizeAnchor xmlns:cdr="http://schemas.openxmlformats.org/drawingml/2006/chartDrawing">
    <cdr:from>
      <cdr:x>0.581</cdr:x>
      <cdr:y>0.1745</cdr:y>
    </cdr:from>
    <cdr:to>
      <cdr:x>0.9035</cdr:x>
      <cdr:y>0.23125</cdr:y>
    </cdr:to>
    <cdr:sp>
      <cdr:nvSpPr>
        <cdr:cNvPr id="14" name="TextBox 13"/>
        <cdr:cNvSpPr txBox="1">
          <a:spLocks noChangeArrowheads="1"/>
        </cdr:cNvSpPr>
      </cdr:nvSpPr>
      <cdr:spPr>
        <a:xfrm>
          <a:off x="5362575" y="1000125"/>
          <a:ext cx="2981325" cy="32385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a:t>
          </a: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200" b="1" i="0" u="none" baseline="0">
              <a:solidFill>
                <a:srgbClr val="FF0000"/>
              </a:solidFill>
              <a:latin typeface="Arial"/>
              <a:ea typeface="Arial"/>
              <a:cs typeface="Arial"/>
            </a:rPr>
            <a:t>= d</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(Summenwert; DIN EN 14181)</a:t>
          </a:r>
        </a:p>
      </cdr:txBody>
    </cdr:sp>
  </cdr:relSizeAnchor>
  <cdr:relSizeAnchor xmlns:cdr="http://schemas.openxmlformats.org/drawingml/2006/chartDrawing">
    <cdr:from>
      <cdr:x>0.581</cdr:x>
      <cdr:y>0.26625</cdr:y>
    </cdr:from>
    <cdr:to>
      <cdr:x>0.7935</cdr:x>
      <cdr:y>0.3085</cdr:y>
    </cdr:to>
    <cdr:sp>
      <cdr:nvSpPr>
        <cdr:cNvPr id="15" name="TextBox 14"/>
        <cdr:cNvSpPr txBox="1">
          <a:spLocks noChangeArrowheads="1"/>
        </cdr:cNvSpPr>
      </cdr:nvSpPr>
      <cdr:spPr>
        <a:xfrm>
          <a:off x="5362575" y="1524000"/>
          <a:ext cx="1962150" cy="24765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h</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(Prüfwert; DIN EN 14181)</a:t>
          </a:r>
        </a:p>
      </cdr:txBody>
    </cdr:sp>
  </cdr:relSizeAnchor>
  <cdr:relSizeAnchor xmlns:cdr="http://schemas.openxmlformats.org/drawingml/2006/chartDrawing">
    <cdr:from>
      <cdr:x>0.581</cdr:x>
      <cdr:y>0.4455</cdr:y>
    </cdr:from>
    <cdr:to>
      <cdr:x>0.88</cdr:x>
      <cdr:y>0.5015</cdr:y>
    </cdr:to>
    <cdr:sp>
      <cdr:nvSpPr>
        <cdr:cNvPr id="16" name="TextBox 15"/>
        <cdr:cNvSpPr txBox="1">
          <a:spLocks noChangeArrowheads="1"/>
        </cdr:cNvSpPr>
      </cdr:nvSpPr>
      <cdr:spPr>
        <a:xfrm>
          <a:off x="5362575" y="2562225"/>
          <a:ext cx="2762250" cy="323850"/>
        </a:xfrm>
        <a:prstGeom prst="rect">
          <a:avLst/>
        </a:prstGeom>
        <a:noFill/>
        <a:ln w="9525" cmpd="sng">
          <a:noFill/>
        </a:ln>
      </cdr:spPr>
      <c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Driftkontrolle, RP  </a:t>
          </a:r>
          <a:r>
            <a:rPr lang="en-US" cap="none" sz="1100" b="0" i="0" u="none" baseline="0">
              <a:solidFill>
                <a:srgbClr val="0000FF"/>
              </a:solidFill>
              <a:latin typeface="Arial"/>
              <a:ea typeface="Arial"/>
              <a:cs typeface="Arial"/>
            </a:rPr>
            <a:t>(z. B.)</a:t>
          </a:r>
        </a:p>
      </cdr:txBody>
    </cdr:sp>
  </cdr:relSizeAnchor>
  <cdr:relSizeAnchor xmlns:cdr="http://schemas.openxmlformats.org/drawingml/2006/chartDrawing">
    <cdr:from>
      <cdr:x>0.24975</cdr:x>
      <cdr:y>0.3805</cdr:y>
    </cdr:from>
    <cdr:to>
      <cdr:x>0.64275</cdr:x>
      <cdr:y>0.422</cdr:y>
    </cdr:to>
    <cdr:sp>
      <cdr:nvSpPr>
        <cdr:cNvPr id="17" name="TextBox 17"/>
        <cdr:cNvSpPr txBox="1">
          <a:spLocks noChangeArrowheads="1"/>
        </cdr:cNvSpPr>
      </cdr:nvSpPr>
      <cdr:spPr>
        <a:xfrm>
          <a:off x="2305050" y="2181225"/>
          <a:ext cx="3629025" cy="238125"/>
        </a:xfrm>
        <a:prstGeom prst="rect">
          <a:avLst/>
        </a:prstGeom>
        <a:solidFill>
          <a:srgbClr val="FFFFCC"/>
        </a:solidFill>
        <a:ln w="9525" cmpd="sng">
          <a:noFill/>
        </a:ln>
      </cdr:spPr>
      <cdr:txBody>
        <a:bodyPr vertOverflow="clip" wrap="square"/>
        <a:p>
          <a:pPr algn="l">
            <a:defRPr/>
          </a:pPr>
          <a:r>
            <a:rPr lang="en-US" cap="none" sz="1100" b="1" i="0" u="none" baseline="0">
              <a:solidFill>
                <a:srgbClr val="800000"/>
              </a:solidFill>
              <a:latin typeface="Arial"/>
              <a:ea typeface="Arial"/>
              <a:cs typeface="Arial"/>
            </a:rPr>
            <a:t>(3) </a:t>
          </a:r>
          <a:r>
            <a:rPr lang="en-US" cap="none" sz="1100" b="1" i="0" u="none" baseline="0">
              <a:solidFill>
                <a:srgbClr val="800000"/>
              </a:solidFill>
              <a:latin typeface="Arial Narrow"/>
              <a:ea typeface="Arial Narrow"/>
              <a:cs typeface="Arial Narrow"/>
            </a:rPr>
            <a:t>aus</a:t>
          </a:r>
          <a:r>
            <a:rPr lang="en-US" cap="none" sz="1100" b="1" i="0" u="none" baseline="0">
              <a:solidFill>
                <a:srgbClr val="800000"/>
              </a:solidFill>
              <a:latin typeface="Arial"/>
              <a:ea typeface="Arial"/>
              <a:cs typeface="Arial"/>
            </a:rPr>
            <a:t> (1)</a:t>
          </a:r>
          <a:r>
            <a:rPr lang="en-US" cap="none" sz="1100" b="1" i="0" u="none" baseline="0">
              <a:solidFill>
                <a:srgbClr val="800000"/>
              </a:solidFill>
              <a:latin typeface="Arial Narrow"/>
              <a:ea typeface="Arial Narrow"/>
              <a:cs typeface="Arial Narrow"/>
            </a:rPr>
            <a:t> resultierende absolute Drift d</a:t>
          </a:r>
          <a:r>
            <a:rPr lang="en-US" cap="none" sz="1100" b="1" i="0" u="none" baseline="-25000">
              <a:solidFill>
                <a:srgbClr val="800000"/>
              </a:solidFill>
              <a:latin typeface="Arial Narrow"/>
              <a:ea typeface="Arial Narrow"/>
              <a:cs typeface="Arial Narrow"/>
            </a:rPr>
            <a:t>t </a:t>
          </a:r>
          <a:r>
            <a:rPr lang="en-US" cap="none" sz="1100" b="1" i="0" u="none" baseline="0">
              <a:solidFill>
                <a:srgbClr val="800000"/>
              </a:solidFill>
              <a:latin typeface="Arial Narrow"/>
              <a:ea typeface="Arial Narrow"/>
              <a:cs typeface="Arial Narrow"/>
            </a:rPr>
            <a:t>  je Wartungsintervall</a:t>
          </a:r>
        </a:p>
      </cdr:txBody>
    </cdr:sp>
  </cdr:relSizeAnchor>
  <cdr:relSizeAnchor xmlns:cdr="http://schemas.openxmlformats.org/drawingml/2006/chartDrawing">
    <cdr:from>
      <cdr:x>0.45725</cdr:x>
      <cdr:y>0.842</cdr:y>
    </cdr:from>
    <cdr:to>
      <cdr:x>0.88075</cdr:x>
      <cdr:y>0.89875</cdr:y>
    </cdr:to>
    <cdr:sp>
      <cdr:nvSpPr>
        <cdr:cNvPr id="18" name="TextBox 18"/>
        <cdr:cNvSpPr txBox="1">
          <a:spLocks noChangeArrowheads="1"/>
        </cdr:cNvSpPr>
      </cdr:nvSpPr>
      <cdr:spPr>
        <a:xfrm>
          <a:off x="4219575" y="4838700"/>
          <a:ext cx="3914775" cy="323850"/>
        </a:xfrm>
        <a:prstGeom prst="rect">
          <a:avLst/>
        </a:prstGeom>
        <a:noFill/>
        <a:ln w="9525" cmpd="sng">
          <a:noFill/>
        </a:ln>
      </cdr:spPr>
      <cdr:txBody>
        <a:bodyPr vertOverflow="clip" wrap="square"/>
        <a:p>
          <a:pPr algn="l">
            <a:defRPr/>
          </a:pPr>
          <a:r>
            <a:rPr lang="en-US" cap="none" sz="1100" b="1" i="0" u="none" baseline="0">
              <a:solidFill>
                <a:srgbClr val="993300"/>
              </a:solidFill>
              <a:latin typeface="Arial"/>
              <a:ea typeface="Arial"/>
              <a:cs typeface="Arial"/>
            </a:rPr>
            <a:t>(1)</a:t>
          </a:r>
          <a:r>
            <a:rPr lang="en-US" cap="none" sz="1100" b="1" i="0" u="none" baseline="0">
              <a:solidFill>
                <a:srgbClr val="993300"/>
              </a:solidFill>
              <a:latin typeface="Arial Narrow"/>
              <a:ea typeface="Arial Narrow"/>
              <a:cs typeface="Arial Narrow"/>
            </a:rPr>
            <a:t> konstanter Wert ∆d</a:t>
          </a:r>
          <a:r>
            <a:rPr lang="en-US" cap="none" sz="1100" b="1" i="0" u="none" baseline="-25000">
              <a:solidFill>
                <a:srgbClr val="993300"/>
              </a:solidFill>
              <a:latin typeface="Arial Narrow"/>
              <a:ea typeface="Arial Narrow"/>
              <a:cs typeface="Arial Narrow"/>
            </a:rPr>
            <a:t>t</a:t>
          </a:r>
          <a:r>
            <a:rPr lang="en-US" cap="none" sz="1100" b="1" i="0" u="none" baseline="0">
              <a:solidFill>
                <a:srgbClr val="993300"/>
              </a:solidFill>
              <a:latin typeface="Arial Narrow"/>
              <a:ea typeface="Arial Narrow"/>
              <a:cs typeface="Arial Narrow"/>
            </a:rPr>
            <a:t>  der ansteigenden Drift je Wartungsintervall</a:t>
          </a:r>
        </a:p>
      </cdr:txBody>
    </cdr:sp>
  </cdr:relSizeAnchor>
  <cdr:relSizeAnchor xmlns:cdr="http://schemas.openxmlformats.org/drawingml/2006/chartDrawing">
    <cdr:from>
      <cdr:x>0.40225</cdr:x>
      <cdr:y>0.57775</cdr:y>
    </cdr:from>
    <cdr:to>
      <cdr:x>0.7825</cdr:x>
      <cdr:y>0.615</cdr:y>
    </cdr:to>
    <cdr:sp>
      <cdr:nvSpPr>
        <cdr:cNvPr id="19" name="TextBox 19"/>
        <cdr:cNvSpPr txBox="1">
          <a:spLocks noChangeArrowheads="1"/>
        </cdr:cNvSpPr>
      </cdr:nvSpPr>
      <cdr:spPr>
        <a:xfrm>
          <a:off x="3714750" y="3314700"/>
          <a:ext cx="3514725" cy="209550"/>
        </a:xfrm>
        <a:prstGeom prst="rect">
          <a:avLst/>
        </a:prstGeom>
        <a:solidFill>
          <a:srgbClr val="FFFFCC"/>
        </a:solidFill>
        <a:ln w="9525" cmpd="sng">
          <a:noFill/>
        </a:ln>
      </cdr:spPr>
      <cdr:txBody>
        <a:bodyPr vertOverflow="clip" wrap="square"/>
        <a:p>
          <a:pPr algn="l">
            <a:defRPr/>
          </a:pPr>
          <a:r>
            <a:rPr lang="en-US" cap="none" sz="1100" b="1" i="0" u="none" baseline="0">
              <a:solidFill>
                <a:srgbClr val="800000"/>
              </a:solidFill>
              <a:latin typeface="Arial"/>
              <a:ea typeface="Arial"/>
              <a:cs typeface="Arial"/>
            </a:rPr>
            <a:t>(2) </a:t>
          </a:r>
          <a:r>
            <a:rPr lang="en-US" cap="none" sz="1100" b="1" i="0" u="none" baseline="0">
              <a:solidFill>
                <a:srgbClr val="800000"/>
              </a:solidFill>
              <a:latin typeface="Arial Narrow"/>
              <a:ea typeface="Arial Narrow"/>
              <a:cs typeface="Arial Narrow"/>
            </a:rPr>
            <a:t>absolut konstante Drift d</a:t>
          </a:r>
          <a:r>
            <a:rPr lang="en-US" cap="none" sz="1100" b="1" i="0" u="none" baseline="-25000">
              <a:solidFill>
                <a:srgbClr val="800000"/>
              </a:solidFill>
              <a:latin typeface="Arial Narrow"/>
              <a:ea typeface="Arial Narrow"/>
              <a:cs typeface="Arial Narrow"/>
            </a:rPr>
            <a:t>t</a:t>
          </a:r>
          <a:r>
            <a:rPr lang="en-US" cap="none" sz="1100" b="1" i="0" u="none" baseline="0">
              <a:solidFill>
                <a:srgbClr val="800000"/>
              </a:solidFill>
              <a:latin typeface="Arial Narrow"/>
              <a:ea typeface="Arial Narrow"/>
              <a:cs typeface="Arial Narrow"/>
            </a:rPr>
            <a:t>   in jedem Wartungsintervall</a:t>
          </a:r>
        </a:p>
      </cdr:txBody>
    </cdr:sp>
  </cdr:relSizeAnchor>
  <cdr:relSizeAnchor xmlns:cdr="http://schemas.openxmlformats.org/drawingml/2006/chartDrawing">
    <cdr:from>
      <cdr:x>0.23025</cdr:x>
      <cdr:y>0.40725</cdr:y>
    </cdr:from>
    <cdr:to>
      <cdr:x>0.249</cdr:x>
      <cdr:y>0.47375</cdr:y>
    </cdr:to>
    <cdr:sp>
      <cdr:nvSpPr>
        <cdr:cNvPr id="20" name="Line 20"/>
        <cdr:cNvSpPr>
          <a:spLocks/>
        </cdr:cNvSpPr>
      </cdr:nvSpPr>
      <cdr:spPr>
        <a:xfrm flipH="1">
          <a:off x="2124075" y="2333625"/>
          <a:ext cx="17145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cdr:x>
      <cdr:y>0.70425</cdr:y>
    </cdr:from>
    <cdr:to>
      <cdr:x>0.90975</cdr:x>
      <cdr:y>0.70425</cdr:y>
    </cdr:to>
    <cdr:sp>
      <cdr:nvSpPr>
        <cdr:cNvPr id="21" name="Line 21"/>
        <cdr:cNvSpPr>
          <a:spLocks/>
        </cdr:cNvSpPr>
      </cdr:nvSpPr>
      <cdr:spPr>
        <a:xfrm flipV="1">
          <a:off x="552450" y="4048125"/>
          <a:ext cx="7848600" cy="0"/>
        </a:xfrm>
        <a:prstGeom prst="line">
          <a:avLst/>
        </a:prstGeom>
        <a:no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0.35725</cdr:x>
      <cdr:y>0.61575</cdr:y>
    </cdr:from>
    <cdr:to>
      <cdr:x>0.40225</cdr:x>
      <cdr:y>0.7335</cdr:y>
    </cdr:to>
    <cdr:sp>
      <cdr:nvSpPr>
        <cdr:cNvPr id="22" name="Line 22"/>
        <cdr:cNvSpPr>
          <a:spLocks/>
        </cdr:cNvSpPr>
      </cdr:nvSpPr>
      <cdr:spPr>
        <a:xfrm flipH="1">
          <a:off x="3295650" y="3533775"/>
          <a:ext cx="419100" cy="676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cdr:x>
      <cdr:y>0.8655</cdr:y>
    </cdr:from>
    <cdr:to>
      <cdr:x>0.45725</cdr:x>
      <cdr:y>0.8745</cdr:y>
    </cdr:to>
    <cdr:sp>
      <cdr:nvSpPr>
        <cdr:cNvPr id="23" name="Line 23"/>
        <cdr:cNvSpPr>
          <a:spLocks/>
        </cdr:cNvSpPr>
      </cdr:nvSpPr>
      <cdr:spPr>
        <a:xfrm flipH="1">
          <a:off x="3667125" y="4972050"/>
          <a:ext cx="552450" cy="47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cdr:x>
      <cdr:y>0.705</cdr:y>
    </cdr:from>
    <cdr:to>
      <cdr:x>0.066</cdr:x>
      <cdr:y>0.90375</cdr:y>
    </cdr:to>
    <cdr:sp>
      <cdr:nvSpPr>
        <cdr:cNvPr id="24" name="Line 24"/>
        <cdr:cNvSpPr>
          <a:spLocks/>
        </cdr:cNvSpPr>
      </cdr:nvSpPr>
      <cdr:spPr>
        <a:xfrm>
          <a:off x="609600" y="4048125"/>
          <a:ext cx="0" cy="1143000"/>
        </a:xfrm>
        <a:prstGeom prst="line">
          <a:avLst/>
        </a:prstGeom>
        <a:noFill/>
        <a:ln w="38100" cmpd="sng">
          <a:solidFill>
            <a:srgbClr val="008000"/>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cdr:x>
      <cdr:y>0.09175</cdr:y>
    </cdr:from>
    <cdr:to>
      <cdr:x>0.066</cdr:x>
      <cdr:y>0.70425</cdr:y>
    </cdr:to>
    <cdr:sp>
      <cdr:nvSpPr>
        <cdr:cNvPr id="25" name="Line 25"/>
        <cdr:cNvSpPr>
          <a:spLocks/>
        </cdr:cNvSpPr>
      </cdr:nvSpPr>
      <cdr:spPr>
        <a:xfrm>
          <a:off x="609600" y="523875"/>
          <a:ext cx="0" cy="3524250"/>
        </a:xfrm>
        <a:prstGeom prst="line">
          <a:avLst/>
        </a:prstGeom>
        <a:noFill/>
        <a:ln w="38100" cmpd="sng">
          <a:solidFill>
            <a:srgbClr val="FF00FF"/>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0.89775</cdr:x>
      <cdr:y>0.09175</cdr:y>
    </cdr:from>
    <cdr:to>
      <cdr:x>0.89775</cdr:x>
      <cdr:y>0.70425</cdr:y>
    </cdr:to>
    <cdr:sp>
      <cdr:nvSpPr>
        <cdr:cNvPr id="26" name="Line 26"/>
        <cdr:cNvSpPr>
          <a:spLocks/>
        </cdr:cNvSpPr>
      </cdr:nvSpPr>
      <cdr:spPr>
        <a:xfrm>
          <a:off x="8286750" y="523875"/>
          <a:ext cx="0" cy="3524250"/>
        </a:xfrm>
        <a:prstGeom prst="line">
          <a:avLst/>
        </a:prstGeom>
        <a:noFill/>
        <a:ln w="38100" cmpd="sng">
          <a:solidFill>
            <a:srgbClr val="FF00FF"/>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0.89775</cdr:x>
      <cdr:y>0.70425</cdr:y>
    </cdr:from>
    <cdr:to>
      <cdr:x>0.89775</cdr:x>
      <cdr:y>0.903</cdr:y>
    </cdr:to>
    <cdr:sp>
      <cdr:nvSpPr>
        <cdr:cNvPr id="27" name="Line 27"/>
        <cdr:cNvSpPr>
          <a:spLocks/>
        </cdr:cNvSpPr>
      </cdr:nvSpPr>
      <cdr:spPr>
        <a:xfrm>
          <a:off x="8286750" y="4048125"/>
          <a:ext cx="0" cy="1143000"/>
        </a:xfrm>
        <a:prstGeom prst="line">
          <a:avLst/>
        </a:prstGeom>
        <a:noFill/>
        <a:ln w="38100" cmpd="sng">
          <a:solidFill>
            <a:srgbClr val="008000"/>
          </a:solidFill>
          <a:prstDash val="sysDash"/>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0.915</cdr:x>
      <cdr:y>0.09925</cdr:y>
    </cdr:from>
    <cdr:to>
      <cdr:x>1</cdr:x>
      <cdr:y>0.705</cdr:y>
    </cdr:to>
    <cdr:sp>
      <cdr:nvSpPr>
        <cdr:cNvPr id="28" name="TextBox 28"/>
        <cdr:cNvSpPr txBox="1">
          <a:spLocks noChangeArrowheads="1"/>
        </cdr:cNvSpPr>
      </cdr:nvSpPr>
      <cdr:spPr>
        <a:xfrm>
          <a:off x="8448675" y="561975"/>
          <a:ext cx="781050" cy="3486150"/>
        </a:xfrm>
        <a:prstGeom prst="rect">
          <a:avLst/>
        </a:prstGeom>
        <a:pattFill prst="dkUpDiag">
          <a:fgClr>
            <a:srgbClr val="FF99FF"/>
          </a:fgClr>
          <a:bgClr>
            <a:srgbClr val="FFFFCC"/>
          </a:bgClr>
        </a:pattFill>
        <a:ln w="9525" cmpd="sng">
          <a:noFill/>
        </a:ln>
      </cdr:spPr>
      <cdr:txBody>
        <a:bodyPr vertOverflow="clip" wrap="square"/>
        <a:p>
          <a:pPr algn="l">
            <a:defRPr/>
          </a:pPr>
          <a:r>
            <a:rPr lang="en-US" cap="none" sz="1200" b="1" i="0" u="none" baseline="0">
              <a:solidFill>
                <a:srgbClr val="FF00FF"/>
              </a:solidFill>
            </a:rPr>
            <a:t>
Eignungs-prüfungs-Anforde-rungen schärfer als CUSUM-Karte</a:t>
          </a:r>
        </a:p>
      </cdr:txBody>
    </cdr:sp>
  </cdr:relSizeAnchor>
  <cdr:relSizeAnchor xmlns:cdr="http://schemas.openxmlformats.org/drawingml/2006/chartDrawing">
    <cdr:from>
      <cdr:x>0.91475</cdr:x>
      <cdr:y>0.70425</cdr:y>
    </cdr:from>
    <cdr:to>
      <cdr:x>1</cdr:x>
      <cdr:y>0.9875</cdr:y>
    </cdr:to>
    <cdr:sp>
      <cdr:nvSpPr>
        <cdr:cNvPr id="29" name="TextBox 29"/>
        <cdr:cNvSpPr txBox="1">
          <a:spLocks noChangeArrowheads="1"/>
        </cdr:cNvSpPr>
      </cdr:nvSpPr>
      <cdr:spPr>
        <a:xfrm>
          <a:off x="8448675" y="4048125"/>
          <a:ext cx="790575" cy="1628775"/>
        </a:xfrm>
        <a:prstGeom prst="rect">
          <a:avLst/>
        </a:prstGeom>
        <a:pattFill prst="dkUpDiag">
          <a:fgClr>
            <a:srgbClr val="66FF66"/>
          </a:fgClr>
          <a:bgClr>
            <a:srgbClr val="FFFFCC"/>
          </a:bgClr>
        </a:pattFill>
        <a:ln w="9525" cmpd="sng">
          <a:noFill/>
        </a:ln>
      </cdr:spPr>
      <cdr:txBody>
        <a:bodyPr vertOverflow="clip" wrap="square"/>
        <a:p>
          <a:pPr algn="l">
            <a:defRPr/>
          </a:pPr>
          <a:r>
            <a:rPr lang="en-US" cap="none" sz="1200" b="1" i="0" u="none" baseline="0">
              <a:solidFill>
                <a:srgbClr val="008000"/>
              </a:solidFill>
            </a:rPr>
            <a:t>CUSUM-Karte
schärfer als
Eignungs-prüfungs-Anforde-rungen </a:t>
          </a:r>
        </a:p>
      </cdr:txBody>
    </cdr:sp>
  </cdr:relSizeAnchor>
  <cdr:relSizeAnchor xmlns:cdr="http://schemas.openxmlformats.org/drawingml/2006/chartDrawing">
    <cdr:from>
      <cdr:x>0.581</cdr:x>
      <cdr:y>0.63125</cdr:y>
    </cdr:from>
    <cdr:to>
      <cdr:x>0.88325</cdr:x>
      <cdr:y>0.67825</cdr:y>
    </cdr:to>
    <cdr:sp>
      <cdr:nvSpPr>
        <cdr:cNvPr id="30" name="TextBox 30"/>
        <cdr:cNvSpPr txBox="1">
          <a:spLocks noChangeArrowheads="1"/>
        </cdr:cNvSpPr>
      </cdr:nvSpPr>
      <cdr:spPr>
        <a:xfrm>
          <a:off x="5362575" y="3629025"/>
          <a:ext cx="27908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d</a:t>
          </a:r>
          <a:r>
            <a:rPr lang="en-US" cap="none" sz="1200" b="1" i="0" u="none" baseline="-25000">
              <a:solidFill>
                <a:srgbClr val="FF0000"/>
              </a:solidFill>
              <a:latin typeface="Arial"/>
              <a:ea typeface="Arial"/>
              <a:cs typeface="Arial"/>
            </a:rPr>
            <a:t>max, NP + RP</a:t>
          </a:r>
          <a:r>
            <a:rPr lang="en-US" cap="none" sz="1200" b="0" i="0" u="none" baseline="0">
              <a:solidFill>
                <a:srgbClr val="FF0000"/>
              </a:solidFill>
              <a:latin typeface="Arial"/>
              <a:ea typeface="Arial"/>
              <a:cs typeface="Arial"/>
            </a:rPr>
            <a:t>  </a:t>
          </a:r>
          <a:r>
            <a:rPr lang="en-US" cap="none" sz="1100" b="0" i="0" u="none" baseline="0">
              <a:solidFill>
                <a:srgbClr val="FF0000"/>
              </a:solidFill>
              <a:latin typeface="Arial"/>
              <a:ea typeface="Arial"/>
              <a:cs typeface="Arial"/>
            </a:rPr>
            <a:t>(EigPr.; DIN EN 15267-3)</a:t>
          </a:r>
        </a:p>
      </cdr:txBody>
    </cdr:sp>
  </cdr:relSizeAnchor>
  <cdr:relSizeAnchor xmlns:cdr="http://schemas.openxmlformats.org/drawingml/2006/chartDrawing">
    <cdr:from>
      <cdr:x>0.27</cdr:x>
      <cdr:y>0.675</cdr:y>
    </cdr:from>
    <cdr:to>
      <cdr:x>0.30975</cdr:x>
      <cdr:y>0.71225</cdr:y>
    </cdr:to>
    <cdr:sp>
      <cdr:nvSpPr>
        <cdr:cNvPr id="31" name="TextBox 32"/>
        <cdr:cNvSpPr txBox="1">
          <a:spLocks noChangeArrowheads="1"/>
        </cdr:cNvSpPr>
      </cdr:nvSpPr>
      <cdr:spPr>
        <a:xfrm>
          <a:off x="2486025" y="3876675"/>
          <a:ext cx="371475" cy="209550"/>
        </a:xfrm>
        <a:prstGeom prst="rect">
          <a:avLst/>
        </a:prstGeom>
        <a:solidFill>
          <a:srgbClr val="FFFFCC"/>
        </a:solidFill>
        <a:ln w="9525" cmpd="sng">
          <a:noFill/>
        </a:ln>
      </cdr:spPr>
      <cdr:txBody>
        <a:bodyPr vertOverflow="clip" wrap="square"/>
        <a:p>
          <a:pPr algn="l">
            <a:defRPr/>
          </a:pPr>
          <a:r>
            <a:rPr lang="en-US" cap="none" sz="1200" b="1" i="0" u="none" baseline="0">
              <a:solidFill>
                <a:srgbClr val="FF0000"/>
              </a:solidFill>
              <a:latin typeface="Arial"/>
              <a:ea typeface="Arial"/>
              <a:cs typeface="Arial"/>
            </a:rPr>
            <a:t>3,05</a:t>
          </a:r>
        </a:p>
      </cdr:txBody>
    </cdr:sp>
  </cdr:relSizeAnchor>
  <cdr:relSizeAnchor xmlns:cdr="http://schemas.openxmlformats.org/drawingml/2006/chartDrawing">
    <cdr:from>
      <cdr:x>0.88425</cdr:x>
      <cdr:y>0</cdr:y>
    </cdr:from>
    <cdr:to>
      <cdr:x>0.99975</cdr:x>
      <cdr:y>0.0405</cdr:y>
    </cdr:to>
    <cdr:sp>
      <cdr:nvSpPr>
        <cdr:cNvPr id="32" name="TextBox 33"/>
        <cdr:cNvSpPr txBox="1">
          <a:spLocks noChangeArrowheads="1"/>
        </cdr:cNvSpPr>
      </cdr:nvSpPr>
      <cdr:spPr>
        <a:xfrm>
          <a:off x="8162925" y="0"/>
          <a:ext cx="1066800" cy="2286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Stand 10.03.10 </a:t>
          </a:r>
        </a:p>
      </cdr:txBody>
    </cdr:sp>
  </cdr:relSizeAnchor>
  <cdr:relSizeAnchor xmlns:cdr="http://schemas.openxmlformats.org/drawingml/2006/chartDrawing">
    <cdr:from>
      <cdr:x>0</cdr:x>
      <cdr:y>0.22825</cdr:y>
    </cdr:from>
    <cdr:to>
      <cdr:x>0.02875</cdr:x>
      <cdr:y>0.76975</cdr:y>
    </cdr:to>
    <cdr:sp>
      <cdr:nvSpPr>
        <cdr:cNvPr id="33" name="TextBox 35"/>
        <cdr:cNvSpPr txBox="1">
          <a:spLocks noChangeArrowheads="1"/>
        </cdr:cNvSpPr>
      </cdr:nvSpPr>
      <cdr:spPr>
        <a:xfrm>
          <a:off x="0" y="1304925"/>
          <a:ext cx="266700" cy="3114675"/>
        </a:xfrm>
        <a:prstGeom prst="rect">
          <a:avLst/>
        </a:prstGeom>
        <a:noFill/>
        <a:ln w="9525" cmpd="sng">
          <a:noFill/>
        </a:ln>
      </cdr:spPr>
      <cdr:txBody>
        <a:bodyPr vertOverflow="clip" wrap="square" anchor="b" vert="vert270"/>
        <a:p>
          <a:pPr algn="l">
            <a:defRPr/>
          </a:pPr>
          <a:r>
            <a:rPr lang="en-US" cap="none" sz="1100" b="1" i="0" u="none" baseline="0">
              <a:latin typeface="Arial"/>
              <a:ea typeface="Arial"/>
              <a:cs typeface="Arial"/>
            </a:rPr>
            <a:t>Differenz bzw. Drift in </a:t>
          </a:r>
          <a:r>
            <a:rPr lang="en-US" cap="none" sz="1200" b="1" i="0" u="none" baseline="0">
              <a:latin typeface="Arial"/>
              <a:ea typeface="Arial"/>
              <a:cs typeface="Arial"/>
            </a:rPr>
            <a:t>%</a:t>
          </a:r>
          <a:r>
            <a:rPr lang="en-US" cap="none" sz="1100" b="1" i="0" u="none" baseline="0">
              <a:latin typeface="Arial"/>
              <a:ea typeface="Arial"/>
              <a:cs typeface="Arial"/>
            </a:rPr>
            <a:t>  je Kontrollzyklus</a:t>
          </a:r>
        </a:p>
      </cdr:txBody>
    </cdr:sp>
  </cdr:relSizeAnchor>
  <cdr:relSizeAnchor xmlns:cdr="http://schemas.openxmlformats.org/drawingml/2006/chartDrawing">
    <cdr:from>
      <cdr:x>0.581</cdr:x>
      <cdr:y>0.7205</cdr:y>
    </cdr:from>
    <cdr:to>
      <cdr:x>0.88425</cdr:x>
      <cdr:y>0.76175</cdr:y>
    </cdr:to>
    <cdr:sp>
      <cdr:nvSpPr>
        <cdr:cNvPr id="34" name="TextBox 34"/>
        <cdr:cNvSpPr txBox="1">
          <a:spLocks noChangeArrowheads="1"/>
        </cdr:cNvSpPr>
      </cdr:nvSpPr>
      <cdr:spPr>
        <a:xfrm>
          <a:off x="5362575" y="4143375"/>
          <a:ext cx="2800350" cy="238125"/>
        </a:xfrm>
        <a:prstGeom prst="rect">
          <a:avLst/>
        </a:prstGeom>
        <a:noFill/>
        <a:ln w="9525" cmpd="sng">
          <a:noFill/>
        </a:ln>
      </cdr:spPr>
      <cdr:txBody>
        <a:bodyPr vertOverflow="clip" wrap="square"/>
        <a:p>
          <a:pPr algn="l">
            <a:defRPr/>
          </a:pPr>
          <a:r>
            <a:rPr lang="en-US" cap="none" sz="1200" b="1" i="0" u="none" baseline="0">
              <a:solidFill>
                <a:srgbClr val="0000FF"/>
              </a:solidFill>
              <a:latin typeface="Arial"/>
              <a:ea typeface="Arial"/>
              <a:cs typeface="Arial"/>
            </a:rPr>
            <a:t>d</a:t>
          </a:r>
          <a:r>
            <a:rPr lang="en-US" cap="none" sz="1200" b="1" i="0" u="none" baseline="-25000">
              <a:solidFill>
                <a:srgbClr val="0000FF"/>
              </a:solidFill>
              <a:latin typeface="Arial"/>
              <a:ea typeface="Arial"/>
              <a:cs typeface="Arial"/>
            </a:rPr>
            <a:t>max, automat. Driftkorrektur, NP  </a:t>
          </a:r>
          <a:r>
            <a:rPr lang="en-US" cap="none" sz="1100" b="0" i="0" u="none" baseline="0">
              <a:solidFill>
                <a:srgbClr val="0000FF"/>
              </a:solidFill>
              <a:latin typeface="Arial"/>
              <a:ea typeface="Arial"/>
              <a:cs typeface="Arial"/>
            </a:rPr>
            <a:t>(z. B.)</a:t>
          </a:r>
        </a:p>
      </cdr:txBody>
    </cdr:sp>
  </cdr:relSizeAnchor>
  <cdr:relSizeAnchor xmlns:cdr="http://schemas.openxmlformats.org/drawingml/2006/chartDrawing">
    <cdr:from>
      <cdr:x>0.581</cdr:x>
      <cdr:y>0.8</cdr:y>
    </cdr:from>
    <cdr:to>
      <cdr:x>0.81975</cdr:x>
      <cdr:y>0.84125</cdr:y>
    </cdr:to>
    <cdr:sp>
      <cdr:nvSpPr>
        <cdr:cNvPr id="35" name="TextBox 16"/>
        <cdr:cNvSpPr txBox="1">
          <a:spLocks noChangeArrowheads="1"/>
        </cdr:cNvSpPr>
      </cdr:nvSpPr>
      <cdr:spPr>
        <a:xfrm>
          <a:off x="5362575" y="4600575"/>
          <a:ext cx="2209800" cy="23812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k</a:t>
          </a:r>
          <a:r>
            <a:rPr lang="en-US" cap="none" sz="1200" b="1" i="0" u="none" baseline="-25000">
              <a:solidFill>
                <a:srgbClr val="FF0000"/>
              </a:solidFill>
              <a:latin typeface="Arial"/>
              <a:ea typeface="Arial"/>
              <a:cs typeface="Arial"/>
            </a:rPr>
            <a:t>x  </a:t>
          </a:r>
          <a:r>
            <a:rPr lang="en-US" cap="none" sz="1100" b="0" i="0" u="none" baseline="0">
              <a:solidFill>
                <a:srgbClr val="FF0000"/>
              </a:solidFill>
              <a:latin typeface="Arial"/>
              <a:ea typeface="Arial"/>
              <a:cs typeface="Arial"/>
            </a:rPr>
            <a:t>(Schwellwert; DIN EN 14181)</a:t>
          </a:r>
        </a:p>
      </cdr:txBody>
    </cdr:sp>
  </cdr:relSizeAnchor>
  <cdr:relSizeAnchor xmlns:cdr="http://schemas.openxmlformats.org/drawingml/2006/chartDrawing">
    <cdr:from>
      <cdr:x>0.39125</cdr:x>
      <cdr:y>0.09925</cdr:y>
    </cdr:from>
    <cdr:to>
      <cdr:x>0.581</cdr:x>
      <cdr:y>0.15025</cdr:y>
    </cdr:to>
    <cdr:sp>
      <cdr:nvSpPr>
        <cdr:cNvPr id="36" name="TextBox 40"/>
        <cdr:cNvSpPr txBox="1">
          <a:spLocks noChangeArrowheads="1"/>
        </cdr:cNvSpPr>
      </cdr:nvSpPr>
      <cdr:spPr>
        <a:xfrm>
          <a:off x="3609975" y="561975"/>
          <a:ext cx="1752600" cy="295275"/>
        </a:xfrm>
        <a:prstGeom prst="rect">
          <a:avLst/>
        </a:prstGeom>
        <a:noFill/>
        <a:ln w="9525" cmpd="sng">
          <a:noFill/>
        </a:ln>
      </cdr:spPr>
      <cdr:txBody>
        <a:bodyPr vertOverflow="clip" wrap="square"/>
        <a:p>
          <a:pPr algn="l">
            <a:defRPr/>
          </a:pPr>
          <a:r>
            <a:rPr lang="en-US" cap="none" sz="1400" b="1" i="0" u="none" baseline="0">
              <a:latin typeface="Arial"/>
              <a:ea typeface="Arial"/>
              <a:cs typeface="Arial"/>
            </a:rPr>
            <a:t>s</a:t>
          </a:r>
          <a:r>
            <a:rPr lang="en-US" cap="none" sz="1400" b="1" i="0" u="none" baseline="-25000">
              <a:latin typeface="Arial"/>
              <a:ea typeface="Arial"/>
              <a:cs typeface="Arial"/>
            </a:rPr>
            <a:t>AMS</a:t>
          </a:r>
          <a:r>
            <a:rPr lang="en-US" cap="none" sz="1400" b="1" i="0" u="none" baseline="0">
              <a:latin typeface="Arial"/>
              <a:ea typeface="Arial"/>
              <a:cs typeface="Arial"/>
            </a:rPr>
            <a:t> = 3,00 % MBE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Z94"/>
  <sheetViews>
    <sheetView tabSelected="1" workbookViewId="0" topLeftCell="A1">
      <selection activeCell="C25" sqref="C25"/>
    </sheetView>
  </sheetViews>
  <sheetFormatPr defaultColWidth="11.421875" defaultRowHeight="12.75"/>
  <cols>
    <col min="1" max="1" width="6.8515625" style="82" customWidth="1"/>
    <col min="2" max="3" width="7.28125" style="1" customWidth="1"/>
    <col min="4" max="4" width="8.140625" style="1" customWidth="1"/>
    <col min="5" max="5" width="7.57421875" style="1" customWidth="1"/>
    <col min="6" max="12" width="7.28125" style="1" customWidth="1"/>
    <col min="13" max="26" width="7.28125" style="0" customWidth="1"/>
  </cols>
  <sheetData>
    <row r="2" spans="1:15" ht="12.75">
      <c r="A2" s="349" t="s">
        <v>9</v>
      </c>
      <c r="B2" s="350"/>
      <c r="C2" s="350"/>
      <c r="D2" s="350"/>
      <c r="E2" s="350"/>
      <c r="F2" s="350"/>
      <c r="G2" s="350"/>
      <c r="H2" s="350"/>
      <c r="I2" s="350"/>
      <c r="J2" s="350"/>
      <c r="K2" s="350"/>
      <c r="L2" s="350"/>
      <c r="M2" s="350"/>
      <c r="N2" s="350"/>
      <c r="O2" s="350"/>
    </row>
    <row r="3" spans="1:15" ht="12.75">
      <c r="A3" s="350"/>
      <c r="B3" s="350"/>
      <c r="C3" s="350"/>
      <c r="D3" s="350"/>
      <c r="E3" s="350"/>
      <c r="F3" s="350"/>
      <c r="G3" s="350"/>
      <c r="H3" s="350"/>
      <c r="I3" s="350"/>
      <c r="J3" s="350"/>
      <c r="K3" s="350"/>
      <c r="L3" s="350"/>
      <c r="M3" s="350"/>
      <c r="N3" s="350"/>
      <c r="O3" s="350"/>
    </row>
    <row r="4" spans="1:15" ht="12.75">
      <c r="A4" s="350"/>
      <c r="B4" s="350"/>
      <c r="C4" s="350"/>
      <c r="D4" s="350"/>
      <c r="E4" s="350"/>
      <c r="F4" s="350"/>
      <c r="G4" s="350"/>
      <c r="H4" s="350"/>
      <c r="I4" s="350"/>
      <c r="J4" s="350"/>
      <c r="K4" s="350"/>
      <c r="L4" s="350"/>
      <c r="M4" s="350"/>
      <c r="N4" s="350"/>
      <c r="O4" s="350"/>
    </row>
    <row r="5" spans="1:15" ht="12.75">
      <c r="A5" s="350"/>
      <c r="B5" s="350"/>
      <c r="C5" s="350"/>
      <c r="D5" s="350"/>
      <c r="E5" s="350"/>
      <c r="F5" s="350"/>
      <c r="G5" s="350"/>
      <c r="H5" s="350"/>
      <c r="I5" s="350"/>
      <c r="J5" s="350"/>
      <c r="K5" s="350"/>
      <c r="L5" s="350"/>
      <c r="M5" s="350"/>
      <c r="N5" s="350"/>
      <c r="O5" s="350"/>
    </row>
    <row r="6" spans="1:15" ht="12.75">
      <c r="A6" s="350"/>
      <c r="B6" s="350"/>
      <c r="C6" s="350"/>
      <c r="D6" s="350"/>
      <c r="E6" s="350"/>
      <c r="F6" s="350"/>
      <c r="G6" s="350"/>
      <c r="H6" s="350"/>
      <c r="I6" s="350"/>
      <c r="J6" s="350"/>
      <c r="K6" s="350"/>
      <c r="L6" s="350"/>
      <c r="M6" s="350"/>
      <c r="N6" s="350"/>
      <c r="O6" s="350"/>
    </row>
    <row r="7" spans="1:15" ht="12.75">
      <c r="A7" s="350"/>
      <c r="B7" s="350"/>
      <c r="C7" s="350"/>
      <c r="D7" s="350"/>
      <c r="E7" s="350"/>
      <c r="F7" s="350"/>
      <c r="G7" s="350"/>
      <c r="H7" s="350"/>
      <c r="I7" s="350"/>
      <c r="J7" s="350"/>
      <c r="K7" s="350"/>
      <c r="L7" s="350"/>
      <c r="M7" s="350"/>
      <c r="N7" s="350"/>
      <c r="O7" s="350"/>
    </row>
    <row r="8" spans="1:15" ht="12.75">
      <c r="A8" s="350"/>
      <c r="B8" s="350"/>
      <c r="C8" s="350"/>
      <c r="D8" s="350"/>
      <c r="E8" s="350"/>
      <c r="F8" s="350"/>
      <c r="G8" s="350"/>
      <c r="H8" s="350"/>
      <c r="I8" s="350"/>
      <c r="J8" s="350"/>
      <c r="K8" s="350"/>
      <c r="L8" s="350"/>
      <c r="M8" s="350"/>
      <c r="N8" s="350"/>
      <c r="O8" s="350"/>
    </row>
    <row r="9" spans="1:15" ht="12.75">
      <c r="A9" s="350"/>
      <c r="B9" s="350"/>
      <c r="C9" s="350"/>
      <c r="D9" s="350"/>
      <c r="E9" s="350"/>
      <c r="F9" s="350"/>
      <c r="G9" s="350"/>
      <c r="H9" s="350"/>
      <c r="I9" s="350"/>
      <c r="J9" s="350"/>
      <c r="K9" s="350"/>
      <c r="L9" s="350"/>
      <c r="M9" s="350"/>
      <c r="N9" s="350"/>
      <c r="O9" s="350"/>
    </row>
    <row r="10" spans="1:15" ht="12.75">
      <c r="A10" s="350"/>
      <c r="B10" s="350"/>
      <c r="C10" s="350"/>
      <c r="D10" s="350"/>
      <c r="E10" s="350"/>
      <c r="F10" s="350"/>
      <c r="G10" s="350"/>
      <c r="H10" s="350"/>
      <c r="I10" s="350"/>
      <c r="J10" s="350"/>
      <c r="K10" s="350"/>
      <c r="L10" s="350"/>
      <c r="M10" s="350"/>
      <c r="N10" s="350"/>
      <c r="O10" s="350"/>
    </row>
    <row r="11" spans="1:15" ht="12.75">
      <c r="A11" s="350"/>
      <c r="B11" s="350"/>
      <c r="C11" s="350"/>
      <c r="D11" s="350"/>
      <c r="E11" s="350"/>
      <c r="F11" s="350"/>
      <c r="G11" s="350"/>
      <c r="H11" s="350"/>
      <c r="I11" s="350"/>
      <c r="J11" s="350"/>
      <c r="K11" s="350"/>
      <c r="L11" s="350"/>
      <c r="M11" s="350"/>
      <c r="N11" s="350"/>
      <c r="O11" s="350"/>
    </row>
    <row r="12" spans="1:15" ht="12.75">
      <c r="A12" s="350"/>
      <c r="B12" s="350"/>
      <c r="C12" s="350"/>
      <c r="D12" s="350"/>
      <c r="E12" s="350"/>
      <c r="F12" s="350"/>
      <c r="G12" s="350"/>
      <c r="H12" s="350"/>
      <c r="I12" s="350"/>
      <c r="J12" s="350"/>
      <c r="K12" s="350"/>
      <c r="L12" s="350"/>
      <c r="M12" s="350"/>
      <c r="N12" s="350"/>
      <c r="O12" s="350"/>
    </row>
    <row r="13" spans="1:15" ht="12.75">
      <c r="A13" s="350"/>
      <c r="B13" s="350"/>
      <c r="C13" s="350"/>
      <c r="D13" s="350"/>
      <c r="E13" s="350"/>
      <c r="F13" s="350"/>
      <c r="G13" s="350"/>
      <c r="H13" s="350"/>
      <c r="I13" s="350"/>
      <c r="J13" s="350"/>
      <c r="K13" s="350"/>
      <c r="L13" s="350"/>
      <c r="M13" s="350"/>
      <c r="N13" s="350"/>
      <c r="O13" s="350"/>
    </row>
    <row r="14" spans="1:15" ht="12.75">
      <c r="A14" s="350"/>
      <c r="B14" s="350"/>
      <c r="C14" s="350"/>
      <c r="D14" s="350"/>
      <c r="E14" s="350"/>
      <c r="F14" s="350"/>
      <c r="G14" s="350"/>
      <c r="H14" s="350"/>
      <c r="I14" s="350"/>
      <c r="J14" s="350"/>
      <c r="K14" s="350"/>
      <c r="L14" s="350"/>
      <c r="M14" s="350"/>
      <c r="N14" s="350"/>
      <c r="O14" s="350"/>
    </row>
    <row r="15" spans="1:15" ht="12.75">
      <c r="A15" s="350"/>
      <c r="B15" s="350"/>
      <c r="C15" s="350"/>
      <c r="D15" s="350"/>
      <c r="E15" s="350"/>
      <c r="F15" s="350"/>
      <c r="G15" s="350"/>
      <c r="H15" s="350"/>
      <c r="I15" s="350"/>
      <c r="J15" s="350"/>
      <c r="K15" s="350"/>
      <c r="L15" s="350"/>
      <c r="M15" s="350"/>
      <c r="N15" s="350"/>
      <c r="O15" s="350"/>
    </row>
    <row r="16" spans="1:15" ht="12.75">
      <c r="A16" s="350"/>
      <c r="B16" s="350"/>
      <c r="C16" s="350"/>
      <c r="D16" s="350"/>
      <c r="E16" s="350"/>
      <c r="F16" s="350"/>
      <c r="G16" s="350"/>
      <c r="H16" s="350"/>
      <c r="I16" s="350"/>
      <c r="J16" s="350"/>
      <c r="K16" s="350"/>
      <c r="L16" s="350"/>
      <c r="M16" s="350"/>
      <c r="N16" s="350"/>
      <c r="O16" s="350"/>
    </row>
    <row r="17" spans="1:15" ht="12.75">
      <c r="A17" s="350"/>
      <c r="B17" s="350"/>
      <c r="C17" s="350"/>
      <c r="D17" s="350"/>
      <c r="E17" s="350"/>
      <c r="F17" s="350"/>
      <c r="G17" s="350"/>
      <c r="H17" s="350"/>
      <c r="I17" s="350"/>
      <c r="J17" s="350"/>
      <c r="K17" s="350"/>
      <c r="L17" s="350"/>
      <c r="M17" s="350"/>
      <c r="N17" s="350"/>
      <c r="O17" s="350"/>
    </row>
    <row r="18" spans="1:15" ht="33" customHeight="1">
      <c r="A18" s="350"/>
      <c r="B18" s="350"/>
      <c r="C18" s="350"/>
      <c r="D18" s="350"/>
      <c r="E18" s="350"/>
      <c r="F18" s="350"/>
      <c r="G18" s="350"/>
      <c r="H18" s="350"/>
      <c r="I18" s="350"/>
      <c r="J18" s="350"/>
      <c r="K18" s="350"/>
      <c r="L18" s="350"/>
      <c r="M18" s="350"/>
      <c r="N18" s="350"/>
      <c r="O18" s="350"/>
    </row>
    <row r="20" spans="1:4" ht="12.75">
      <c r="A20" s="280" t="s">
        <v>88</v>
      </c>
      <c r="D20" s="5" t="s">
        <v>241</v>
      </c>
    </row>
    <row r="21" spans="1:4" s="281" customFormat="1" ht="12.75">
      <c r="A21" s="280"/>
      <c r="D21" s="5" t="s">
        <v>200</v>
      </c>
    </row>
    <row r="22" spans="1:4" s="281" customFormat="1" ht="12.75">
      <c r="A22" s="280"/>
      <c r="D22" s="5" t="s">
        <v>23</v>
      </c>
    </row>
    <row r="23" spans="1:4" s="281" customFormat="1" ht="5.25" customHeight="1">
      <c r="A23" s="280"/>
      <c r="D23" s="5"/>
    </row>
    <row r="24" spans="1:11" s="281" customFormat="1" ht="12.75">
      <c r="A24" s="280"/>
      <c r="D24" s="348" t="s">
        <v>234</v>
      </c>
      <c r="E24" s="348"/>
      <c r="F24" s="5" t="s">
        <v>210</v>
      </c>
      <c r="G24" s="5"/>
      <c r="H24" s="5"/>
      <c r="I24" s="5"/>
      <c r="K24" s="282"/>
    </row>
    <row r="25" spans="1:11" s="281" customFormat="1" ht="12.75">
      <c r="A25" s="280"/>
      <c r="D25" s="348" t="s">
        <v>233</v>
      </c>
      <c r="E25" s="348"/>
      <c r="F25" s="5" t="s">
        <v>211</v>
      </c>
      <c r="G25" s="5"/>
      <c r="H25" s="5"/>
      <c r="I25" s="5"/>
      <c r="K25" s="282"/>
    </row>
    <row r="26" spans="1:11" s="281" customFormat="1" ht="12.75">
      <c r="A26" s="283"/>
      <c r="D26" s="348" t="s">
        <v>234</v>
      </c>
      <c r="E26" s="348"/>
      <c r="F26" s="5" t="s">
        <v>212</v>
      </c>
      <c r="G26" s="5"/>
      <c r="H26" s="5"/>
      <c r="I26" s="5"/>
      <c r="K26" s="282"/>
    </row>
    <row r="27" spans="1:11" s="281" customFormat="1" ht="12.75">
      <c r="A27" s="283"/>
      <c r="D27" s="348" t="s">
        <v>233</v>
      </c>
      <c r="E27" s="348"/>
      <c r="F27" s="5" t="s">
        <v>212</v>
      </c>
      <c r="G27" s="5"/>
      <c r="H27" s="5"/>
      <c r="I27" s="5"/>
      <c r="K27" s="282"/>
    </row>
    <row r="28" spans="1:11" s="281" customFormat="1" ht="5.25" customHeight="1">
      <c r="A28" s="283"/>
      <c r="D28" s="68"/>
      <c r="E28" s="68"/>
      <c r="F28" s="5"/>
      <c r="G28" s="5"/>
      <c r="H28" s="5"/>
      <c r="I28" s="5"/>
      <c r="K28" s="282"/>
    </row>
    <row r="29" spans="1:9" s="281" customFormat="1" ht="12.75">
      <c r="A29" s="68"/>
      <c r="D29" s="68" t="s">
        <v>235</v>
      </c>
      <c r="E29" s="68"/>
      <c r="F29" s="68" t="s">
        <v>213</v>
      </c>
      <c r="G29" s="5"/>
      <c r="H29" s="5"/>
      <c r="I29" s="5"/>
    </row>
    <row r="30" spans="1:9" s="281" customFormat="1" ht="12.75">
      <c r="A30" s="68"/>
      <c r="D30" s="68" t="s">
        <v>235</v>
      </c>
      <c r="E30" s="68"/>
      <c r="F30" s="68" t="s">
        <v>214</v>
      </c>
      <c r="G30" s="5"/>
      <c r="H30" s="5"/>
      <c r="I30" s="5"/>
    </row>
    <row r="31" spans="1:9" s="281" customFormat="1" ht="14.25">
      <c r="A31" s="68"/>
      <c r="D31" s="68" t="s">
        <v>235</v>
      </c>
      <c r="E31" s="68"/>
      <c r="F31" s="68" t="s">
        <v>215</v>
      </c>
      <c r="G31" s="5"/>
      <c r="H31" s="5"/>
      <c r="I31" s="5"/>
    </row>
    <row r="32" spans="1:9" s="281" customFormat="1" ht="12.75">
      <c r="A32" s="283"/>
      <c r="D32" s="348" t="s">
        <v>89</v>
      </c>
      <c r="E32" s="348"/>
      <c r="F32" s="5" t="s">
        <v>203</v>
      </c>
      <c r="G32" s="5"/>
      <c r="H32" s="5"/>
      <c r="I32" s="5"/>
    </row>
    <row r="33" spans="1:9" s="281" customFormat="1" ht="12.75">
      <c r="A33" s="283"/>
      <c r="D33" s="346" t="s">
        <v>90</v>
      </c>
      <c r="E33" s="346"/>
      <c r="F33" s="5" t="s">
        <v>91</v>
      </c>
      <c r="G33" s="5"/>
      <c r="H33" s="5"/>
      <c r="I33" s="5"/>
    </row>
    <row r="34" spans="1:9" s="281" customFormat="1" ht="12.75">
      <c r="A34" s="68"/>
      <c r="D34" s="346" t="s">
        <v>90</v>
      </c>
      <c r="E34" s="346"/>
      <c r="F34" s="5" t="s">
        <v>92</v>
      </c>
      <c r="G34" s="5"/>
      <c r="H34" s="5"/>
      <c r="I34" s="5"/>
    </row>
    <row r="35" spans="1:9" s="281" customFormat="1" ht="12.75">
      <c r="A35" s="68"/>
      <c r="D35" s="346" t="s">
        <v>90</v>
      </c>
      <c r="E35" s="346"/>
      <c r="F35" s="5" t="s">
        <v>29</v>
      </c>
      <c r="G35" s="5"/>
      <c r="H35" s="5"/>
      <c r="I35" s="5"/>
    </row>
    <row r="36" spans="1:19" s="281" customFormat="1" ht="12.75">
      <c r="A36" s="68"/>
      <c r="D36" s="346" t="s">
        <v>90</v>
      </c>
      <c r="E36" s="346"/>
      <c r="F36" s="5" t="s">
        <v>193</v>
      </c>
      <c r="G36" s="5"/>
      <c r="H36" s="5"/>
      <c r="I36" s="5"/>
      <c r="S36" s="282"/>
    </row>
    <row r="37" spans="1:19" s="281" customFormat="1" ht="12.75">
      <c r="A37" s="68"/>
      <c r="D37" s="346" t="s">
        <v>90</v>
      </c>
      <c r="E37" s="346"/>
      <c r="F37" s="5" t="s">
        <v>93</v>
      </c>
      <c r="G37" s="5"/>
      <c r="H37" s="5"/>
      <c r="I37" s="5"/>
      <c r="S37" s="282"/>
    </row>
    <row r="38" spans="1:19" s="281" customFormat="1" ht="12.75">
      <c r="A38" s="68"/>
      <c r="D38" s="346" t="s">
        <v>90</v>
      </c>
      <c r="E38" s="346"/>
      <c r="F38" s="5" t="s">
        <v>204</v>
      </c>
      <c r="G38" s="5"/>
      <c r="H38" s="5"/>
      <c r="I38" s="5"/>
      <c r="S38" s="282"/>
    </row>
    <row r="39" spans="1:19" s="281" customFormat="1" ht="12.75">
      <c r="A39" s="68"/>
      <c r="D39" s="346" t="s">
        <v>90</v>
      </c>
      <c r="E39" s="346"/>
      <c r="F39" s="5" t="s">
        <v>192</v>
      </c>
      <c r="G39" s="5"/>
      <c r="H39" s="5"/>
      <c r="I39" s="5"/>
      <c r="S39" s="282"/>
    </row>
    <row r="40" spans="1:19" s="281" customFormat="1" ht="12.75">
      <c r="A40" s="68"/>
      <c r="D40" s="346" t="s">
        <v>90</v>
      </c>
      <c r="E40" s="346"/>
      <c r="F40" s="5" t="s">
        <v>94</v>
      </c>
      <c r="G40" s="5"/>
      <c r="H40" s="5"/>
      <c r="I40" s="5"/>
      <c r="S40" s="282"/>
    </row>
    <row r="41" spans="1:9" s="281" customFormat="1" ht="12.75">
      <c r="A41" s="68"/>
      <c r="D41" s="348" t="s">
        <v>234</v>
      </c>
      <c r="E41" s="348"/>
      <c r="F41" s="68" t="s">
        <v>242</v>
      </c>
      <c r="G41" s="5"/>
      <c r="H41" s="5"/>
      <c r="I41" s="5"/>
    </row>
    <row r="42" spans="1:2" s="281" customFormat="1" ht="12.75">
      <c r="A42" s="77"/>
      <c r="B42" s="284"/>
    </row>
    <row r="43" spans="1:6" s="281" customFormat="1" ht="12.75">
      <c r="A43" s="68"/>
      <c r="B43" s="285"/>
      <c r="C43" s="286"/>
      <c r="E43" s="287"/>
      <c r="F43" s="283"/>
    </row>
    <row r="44" spans="1:6" s="281" customFormat="1" ht="12.75">
      <c r="A44" s="283"/>
      <c r="B44" s="288"/>
      <c r="C44" s="286"/>
      <c r="D44" s="5"/>
      <c r="E44" s="287"/>
      <c r="F44" s="283"/>
    </row>
    <row r="45" spans="1:9" ht="14.25">
      <c r="A45" s="83"/>
      <c r="B45" s="70"/>
      <c r="C45" s="76"/>
      <c r="D45" s="2"/>
      <c r="E45" s="82"/>
      <c r="F45" s="67"/>
      <c r="G45" s="70"/>
      <c r="H45" s="28"/>
      <c r="I45" s="2"/>
    </row>
    <row r="46" spans="1:9" ht="12.75">
      <c r="A46" s="68"/>
      <c r="B46" s="70"/>
      <c r="C46" s="76"/>
      <c r="D46" s="2"/>
      <c r="G46" s="67"/>
      <c r="H46" s="28"/>
      <c r="I46" s="2"/>
    </row>
    <row r="47" spans="1:3" ht="12.75">
      <c r="A47" s="22"/>
      <c r="B47" s="40"/>
      <c r="C47" s="40"/>
    </row>
    <row r="48" spans="1:26" s="16" customFormat="1" ht="12.75">
      <c r="A48" s="22"/>
      <c r="B48" s="62"/>
      <c r="C48" s="62"/>
      <c r="D48" s="72"/>
      <c r="E48" s="33"/>
      <c r="F48" s="60"/>
      <c r="G48" s="73"/>
      <c r="M48" s="14"/>
      <c r="U48" s="347"/>
      <c r="V48" s="347"/>
      <c r="W48" s="56"/>
      <c r="X48" s="56"/>
      <c r="Y48" s="347"/>
      <c r="Z48" s="347"/>
    </row>
    <row r="49" spans="1:26" ht="12.75">
      <c r="A49" s="22"/>
      <c r="B49" s="44"/>
      <c r="C49" s="44"/>
      <c r="D49" s="18"/>
      <c r="E49" s="18"/>
      <c r="F49" s="31"/>
      <c r="M49" s="1"/>
      <c r="U49" s="56"/>
      <c r="V49" s="56"/>
      <c r="W49" s="57"/>
      <c r="X49" s="57"/>
      <c r="Y49" s="57"/>
      <c r="Z49" s="57"/>
    </row>
    <row r="50" spans="1:26" ht="12.75">
      <c r="A50" s="78"/>
      <c r="B50" s="54"/>
      <c r="C50" s="54"/>
      <c r="D50" s="54"/>
      <c r="E50" s="54"/>
      <c r="M50" s="9"/>
      <c r="U50" s="55"/>
      <c r="V50" s="55"/>
      <c r="W50" s="55"/>
      <c r="X50" s="55"/>
      <c r="Y50" s="55"/>
      <c r="Z50" s="55"/>
    </row>
    <row r="51" spans="1:26" ht="12.75">
      <c r="A51" s="79"/>
      <c r="B51" s="39"/>
      <c r="C51" s="39"/>
      <c r="D51" s="51"/>
      <c r="E51" s="74"/>
      <c r="F51" s="32"/>
      <c r="M51" s="9"/>
      <c r="U51" s="58"/>
      <c r="V51" s="58"/>
      <c r="W51" s="55"/>
      <c r="X51" s="55"/>
      <c r="Y51" s="55"/>
      <c r="Z51" s="55"/>
    </row>
    <row r="52" spans="1:26" ht="12.75">
      <c r="A52" s="79"/>
      <c r="B52" s="39"/>
      <c r="C52" s="39"/>
      <c r="D52" s="51"/>
      <c r="E52" s="74"/>
      <c r="F52" s="32"/>
      <c r="M52" s="9"/>
      <c r="U52" s="58"/>
      <c r="V52" s="58"/>
      <c r="W52" s="55"/>
      <c r="X52" s="55"/>
      <c r="Y52" s="55"/>
      <c r="Z52" s="55"/>
    </row>
    <row r="53" spans="1:26" ht="12.75">
      <c r="A53" s="79"/>
      <c r="B53" s="39"/>
      <c r="C53" s="39"/>
      <c r="D53" s="51"/>
      <c r="E53" s="74"/>
      <c r="F53" s="32"/>
      <c r="M53" s="9"/>
      <c r="U53" s="58"/>
      <c r="V53" s="58"/>
      <c r="W53" s="55"/>
      <c r="X53" s="55"/>
      <c r="Y53" s="55"/>
      <c r="Z53" s="55"/>
    </row>
    <row r="54" spans="1:26" ht="12.75">
      <c r="A54" s="79"/>
      <c r="B54" s="39"/>
      <c r="C54" s="39"/>
      <c r="D54" s="51"/>
      <c r="E54" s="74"/>
      <c r="F54" s="32"/>
      <c r="M54" s="9"/>
      <c r="U54" s="58"/>
      <c r="V54" s="58"/>
      <c r="W54" s="55"/>
      <c r="X54" s="55"/>
      <c r="Y54" s="55"/>
      <c r="Z54" s="55"/>
    </row>
    <row r="55" spans="1:26" ht="12.75">
      <c r="A55" s="79"/>
      <c r="B55" s="39"/>
      <c r="C55" s="39"/>
      <c r="D55" s="51"/>
      <c r="E55" s="74"/>
      <c r="F55" s="32"/>
      <c r="M55" s="9"/>
      <c r="U55" s="58"/>
      <c r="V55" s="58"/>
      <c r="W55" s="55"/>
      <c r="X55" s="55"/>
      <c r="Y55" s="55"/>
      <c r="Z55" s="55"/>
    </row>
    <row r="56" spans="1:26" ht="12.75">
      <c r="A56" s="79"/>
      <c r="B56" s="39"/>
      <c r="C56" s="39"/>
      <c r="D56" s="51"/>
      <c r="E56" s="74"/>
      <c r="F56" s="32"/>
      <c r="M56" s="9"/>
      <c r="U56" s="58"/>
      <c r="V56" s="58"/>
      <c r="W56" s="55"/>
      <c r="X56" s="55"/>
      <c r="Y56" s="55"/>
      <c r="Z56" s="55"/>
    </row>
    <row r="57" spans="1:26" ht="12.75">
      <c r="A57" s="79"/>
      <c r="B57" s="39"/>
      <c r="C57" s="39"/>
      <c r="D57" s="51"/>
      <c r="E57" s="74"/>
      <c r="F57" s="32"/>
      <c r="M57" s="9"/>
      <c r="U57" s="58"/>
      <c r="V57" s="58"/>
      <c r="W57" s="55"/>
      <c r="X57" s="55"/>
      <c r="Y57" s="55"/>
      <c r="Z57" s="55"/>
    </row>
    <row r="58" spans="1:26" ht="12.75">
      <c r="A58" s="79"/>
      <c r="B58" s="39"/>
      <c r="C58" s="39"/>
      <c r="D58" s="51"/>
      <c r="E58" s="74"/>
      <c r="F58" s="32"/>
      <c r="M58" s="9"/>
      <c r="U58" s="58"/>
      <c r="V58" s="58"/>
      <c r="W58" s="55"/>
      <c r="X58" s="55"/>
      <c r="Y58" s="55"/>
      <c r="Z58" s="55"/>
    </row>
    <row r="59" spans="1:26" ht="12.75">
      <c r="A59" s="79"/>
      <c r="B59" s="39"/>
      <c r="C59" s="39"/>
      <c r="D59" s="51"/>
      <c r="E59" s="74"/>
      <c r="F59" s="32"/>
      <c r="M59" s="9"/>
      <c r="U59" s="58"/>
      <c r="V59" s="58"/>
      <c r="W59" s="55"/>
      <c r="X59" s="55"/>
      <c r="Y59" s="55"/>
      <c r="Z59" s="55"/>
    </row>
    <row r="60" spans="1:26" ht="12.75">
      <c r="A60" s="79"/>
      <c r="B60" s="39"/>
      <c r="C60" s="39"/>
      <c r="D60" s="51"/>
      <c r="E60" s="74"/>
      <c r="F60" s="32"/>
      <c r="M60" s="9"/>
      <c r="U60" s="58"/>
      <c r="V60" s="58"/>
      <c r="W60" s="55"/>
      <c r="X60" s="55"/>
      <c r="Y60" s="55"/>
      <c r="Z60" s="55"/>
    </row>
    <row r="61" spans="1:26" ht="12.75">
      <c r="A61" s="79"/>
      <c r="B61" s="39"/>
      <c r="C61" s="39"/>
      <c r="D61" s="51"/>
      <c r="E61" s="74"/>
      <c r="F61" s="32"/>
      <c r="M61" s="9"/>
      <c r="U61" s="58"/>
      <c r="V61" s="58"/>
      <c r="W61" s="55"/>
      <c r="X61" s="55"/>
      <c r="Y61" s="55"/>
      <c r="Z61" s="55"/>
    </row>
    <row r="62" spans="1:26" ht="12.75">
      <c r="A62" s="79"/>
      <c r="B62" s="39"/>
      <c r="C62" s="39"/>
      <c r="D62" s="51"/>
      <c r="E62" s="74"/>
      <c r="F62" s="32"/>
      <c r="M62" s="9"/>
      <c r="U62" s="58"/>
      <c r="V62" s="58"/>
      <c r="W62" s="55"/>
      <c r="X62" s="55"/>
      <c r="Y62" s="55"/>
      <c r="Z62" s="55"/>
    </row>
    <row r="63" spans="1:26" ht="12.75">
      <c r="A63" s="79"/>
      <c r="B63" s="39"/>
      <c r="C63" s="39"/>
      <c r="D63" s="51"/>
      <c r="E63" s="74"/>
      <c r="F63" s="32"/>
      <c r="M63" s="9"/>
      <c r="U63" s="58"/>
      <c r="V63" s="58"/>
      <c r="W63" s="55"/>
      <c r="X63" s="55"/>
      <c r="Y63" s="55"/>
      <c r="Z63" s="55"/>
    </row>
    <row r="64" spans="1:13" ht="12.75">
      <c r="A64" s="80"/>
      <c r="B64" s="40"/>
      <c r="C64" s="40"/>
      <c r="D64" s="42"/>
      <c r="E64" s="36"/>
      <c r="F64" s="36"/>
      <c r="G64" s="36"/>
      <c r="H64" s="36"/>
      <c r="I64" s="17"/>
      <c r="J64" s="21"/>
      <c r="K64" s="32"/>
      <c r="L64" s="9"/>
      <c r="M64" s="10"/>
    </row>
    <row r="65" spans="1:13" ht="12.75">
      <c r="A65" s="80"/>
      <c r="B65" s="40"/>
      <c r="C65" s="40"/>
      <c r="D65" s="42"/>
      <c r="E65" s="36"/>
      <c r="F65" s="36"/>
      <c r="G65" s="36"/>
      <c r="H65" s="36"/>
      <c r="I65" s="17"/>
      <c r="J65" s="21"/>
      <c r="K65" s="32"/>
      <c r="L65" s="9"/>
      <c r="M65" s="10"/>
    </row>
    <row r="66" spans="1:13" ht="12.75">
      <c r="A66" s="80"/>
      <c r="B66" s="43"/>
      <c r="C66" s="43"/>
      <c r="D66" s="43"/>
      <c r="E66" s="44"/>
      <c r="F66" s="43"/>
      <c r="G66" s="43"/>
      <c r="H66" s="43"/>
      <c r="K66" s="14"/>
      <c r="L66" s="15"/>
      <c r="M66" s="10"/>
    </row>
    <row r="67" spans="1:13" ht="12.75">
      <c r="A67" s="80"/>
      <c r="B67" s="43"/>
      <c r="C67" s="43"/>
      <c r="D67" s="43"/>
      <c r="E67" s="43"/>
      <c r="F67" s="43"/>
      <c r="G67" s="43"/>
      <c r="H67" s="43"/>
      <c r="K67" s="14"/>
      <c r="L67" s="14"/>
      <c r="M67" s="10"/>
    </row>
    <row r="68" spans="1:12" ht="12.75">
      <c r="A68" s="80"/>
      <c r="B68" s="43"/>
      <c r="C68" s="43"/>
      <c r="D68" s="43"/>
      <c r="E68" s="43"/>
      <c r="F68" s="43"/>
      <c r="G68" s="43"/>
      <c r="H68" s="43"/>
      <c r="K68" s="14"/>
      <c r="L68" s="14"/>
    </row>
    <row r="69" spans="1:13" ht="12.75">
      <c r="A69" s="81"/>
      <c r="B69" s="40"/>
      <c r="C69" s="46"/>
      <c r="D69" s="40"/>
      <c r="E69" s="42"/>
      <c r="F69" s="36"/>
      <c r="G69" s="36"/>
      <c r="H69" s="36"/>
      <c r="L69" s="4"/>
      <c r="M69" s="3"/>
    </row>
    <row r="70" spans="1:13" ht="12.75">
      <c r="A70" s="81"/>
      <c r="B70" s="40"/>
      <c r="C70" s="40"/>
      <c r="D70" s="40"/>
      <c r="E70" s="42"/>
      <c r="F70" s="47"/>
      <c r="G70" s="36"/>
      <c r="H70" s="48"/>
      <c r="L70" s="4"/>
      <c r="M70" s="3"/>
    </row>
    <row r="71" spans="1:13" ht="12.75">
      <c r="A71" s="81"/>
      <c r="B71" s="40"/>
      <c r="C71" s="40"/>
      <c r="D71" s="40"/>
      <c r="E71" s="42"/>
      <c r="F71" s="47"/>
      <c r="G71" s="36"/>
      <c r="H71" s="48"/>
      <c r="L71" s="4"/>
      <c r="M71" s="3"/>
    </row>
    <row r="72" spans="1:13" ht="12.75">
      <c r="A72" s="81"/>
      <c r="B72" s="40"/>
      <c r="C72" s="40"/>
      <c r="D72" s="40"/>
      <c r="E72" s="42"/>
      <c r="F72" s="47"/>
      <c r="G72" s="36"/>
      <c r="H72" s="48"/>
      <c r="L72" s="4"/>
      <c r="M72" s="3"/>
    </row>
    <row r="73" spans="1:13" ht="12.75">
      <c r="A73" s="81"/>
      <c r="B73" s="40"/>
      <c r="C73" s="40"/>
      <c r="D73" s="40"/>
      <c r="E73" s="42"/>
      <c r="F73" s="47"/>
      <c r="G73" s="36"/>
      <c r="H73" s="48"/>
      <c r="L73" s="4"/>
      <c r="M73" s="3"/>
    </row>
    <row r="74" spans="1:13" ht="12.75">
      <c r="A74" s="81"/>
      <c r="B74" s="40"/>
      <c r="C74" s="40"/>
      <c r="D74" s="40"/>
      <c r="E74" s="42"/>
      <c r="F74" s="47"/>
      <c r="G74" s="36"/>
      <c r="H74" s="48"/>
      <c r="L74" s="4"/>
      <c r="M74" s="3"/>
    </row>
    <row r="75" spans="1:13" ht="12.75">
      <c r="A75" s="81"/>
      <c r="B75" s="40"/>
      <c r="C75" s="40"/>
      <c r="D75" s="40"/>
      <c r="E75" s="42"/>
      <c r="F75" s="47"/>
      <c r="G75" s="36"/>
      <c r="H75" s="48"/>
      <c r="L75" s="4"/>
      <c r="M75" s="3"/>
    </row>
    <row r="76" spans="1:13" ht="12.75">
      <c r="A76" s="81"/>
      <c r="B76" s="40"/>
      <c r="C76" s="40"/>
      <c r="D76" s="40"/>
      <c r="E76" s="42"/>
      <c r="F76" s="47"/>
      <c r="G76" s="36"/>
      <c r="H76" s="48"/>
      <c r="L76" s="4"/>
      <c r="M76" s="3"/>
    </row>
    <row r="77" spans="1:13" ht="12.75">
      <c r="A77" s="81"/>
      <c r="B77" s="40"/>
      <c r="C77" s="40"/>
      <c r="D77" s="40"/>
      <c r="E77" s="42"/>
      <c r="F77" s="47"/>
      <c r="G77" s="36"/>
      <c r="H77" s="48"/>
      <c r="L77" s="4"/>
      <c r="M77" s="3"/>
    </row>
    <row r="78" spans="1:13" ht="12.75">
      <c r="A78" s="81"/>
      <c r="B78" s="40"/>
      <c r="C78" s="49"/>
      <c r="D78" s="40"/>
      <c r="E78" s="42"/>
      <c r="F78" s="47"/>
      <c r="G78" s="36"/>
      <c r="H78" s="48"/>
      <c r="L78" s="4"/>
      <c r="M78" s="3"/>
    </row>
    <row r="79" spans="1:13" ht="12.75">
      <c r="A79" s="81"/>
      <c r="B79" s="40"/>
      <c r="C79" s="49"/>
      <c r="D79" s="40"/>
      <c r="E79" s="42"/>
      <c r="F79" s="47"/>
      <c r="G79" s="36"/>
      <c r="H79" s="48"/>
      <c r="L79" s="4"/>
      <c r="M79" s="3"/>
    </row>
    <row r="80" spans="1:13" ht="12.75">
      <c r="A80" s="81"/>
      <c r="B80" s="40"/>
      <c r="C80" s="40"/>
      <c r="D80" s="40"/>
      <c r="E80" s="42"/>
      <c r="F80" s="47"/>
      <c r="G80" s="36"/>
      <c r="H80" s="48"/>
      <c r="L80" s="4"/>
      <c r="M80" s="3"/>
    </row>
    <row r="81" spans="1:13" ht="12.75">
      <c r="A81" s="81"/>
      <c r="B81" s="40"/>
      <c r="C81" s="40"/>
      <c r="D81" s="40"/>
      <c r="E81" s="42"/>
      <c r="F81" s="47"/>
      <c r="G81" s="36"/>
      <c r="H81" s="48"/>
      <c r="L81" s="4"/>
      <c r="M81" s="3"/>
    </row>
    <row r="82" spans="1:13" ht="12.75">
      <c r="A82" s="81"/>
      <c r="B82" s="40"/>
      <c r="C82" s="40"/>
      <c r="D82" s="40"/>
      <c r="E82" s="42"/>
      <c r="F82" s="47"/>
      <c r="G82" s="36"/>
      <c r="H82" s="48"/>
      <c r="L82" s="4"/>
      <c r="M82" s="3"/>
    </row>
    <row r="83" spans="1:8" ht="12.75">
      <c r="A83" s="80"/>
      <c r="B83" s="40"/>
      <c r="C83" s="40"/>
      <c r="D83" s="40"/>
      <c r="E83" s="40"/>
      <c r="F83" s="40"/>
      <c r="G83" s="40"/>
      <c r="H83" s="40"/>
    </row>
    <row r="84" spans="1:8" ht="12.75">
      <c r="A84" s="80"/>
      <c r="B84" s="40"/>
      <c r="C84" s="40"/>
      <c r="D84" s="40"/>
      <c r="E84" s="40"/>
      <c r="F84" s="40"/>
      <c r="G84" s="40"/>
      <c r="H84" s="40"/>
    </row>
    <row r="85" spans="1:8" ht="12.75">
      <c r="A85" s="80"/>
      <c r="B85" s="40"/>
      <c r="C85" s="40"/>
      <c r="D85" s="40"/>
      <c r="E85" s="40"/>
      <c r="F85" s="40"/>
      <c r="G85" s="40"/>
      <c r="H85" s="40"/>
    </row>
    <row r="86" spans="1:8" ht="12.75">
      <c r="A86" s="80"/>
      <c r="B86" s="40"/>
      <c r="C86" s="40"/>
      <c r="D86" s="40"/>
      <c r="E86" s="40"/>
      <c r="F86" s="40"/>
      <c r="G86" s="40"/>
      <c r="H86" s="40"/>
    </row>
    <row r="87" spans="1:8" ht="12.75">
      <c r="A87" s="80"/>
      <c r="B87" s="40"/>
      <c r="C87" s="40"/>
      <c r="D87" s="40"/>
      <c r="E87" s="40"/>
      <c r="F87" s="40"/>
      <c r="G87" s="40"/>
      <c r="H87" s="40"/>
    </row>
    <row r="88" spans="1:8" ht="12.75">
      <c r="A88" s="80"/>
      <c r="B88" s="40"/>
      <c r="C88" s="40"/>
      <c r="D88" s="40"/>
      <c r="E88" s="40"/>
      <c r="F88" s="40"/>
      <c r="G88" s="40"/>
      <c r="H88" s="40"/>
    </row>
    <row r="89" spans="1:8" ht="12.75">
      <c r="A89" s="80"/>
      <c r="B89" s="40"/>
      <c r="C89" s="40"/>
      <c r="D89" s="40"/>
      <c r="E89" s="40"/>
      <c r="F89" s="40"/>
      <c r="G89" s="40"/>
      <c r="H89" s="40"/>
    </row>
    <row r="90" spans="1:8" ht="12.75">
      <c r="A90" s="80"/>
      <c r="B90" s="40"/>
      <c r="C90" s="40"/>
      <c r="D90" s="40"/>
      <c r="E90" s="40"/>
      <c r="F90" s="40"/>
      <c r="G90" s="40"/>
      <c r="H90" s="40"/>
    </row>
    <row r="91" spans="1:8" ht="12.75">
      <c r="A91" s="80"/>
      <c r="B91" s="40"/>
      <c r="C91" s="40"/>
      <c r="D91" s="40"/>
      <c r="E91" s="40"/>
      <c r="F91" s="40"/>
      <c r="G91" s="40"/>
      <c r="H91" s="40"/>
    </row>
    <row r="92" spans="1:8" ht="12.75">
      <c r="A92" s="80"/>
      <c r="B92" s="40"/>
      <c r="C92" s="40"/>
      <c r="D92" s="40"/>
      <c r="E92" s="40"/>
      <c r="F92" s="40"/>
      <c r="G92" s="40"/>
      <c r="H92" s="40"/>
    </row>
    <row r="93" spans="1:8" ht="12.75">
      <c r="A93" s="80"/>
      <c r="B93" s="40"/>
      <c r="C93" s="40"/>
      <c r="D93" s="40"/>
      <c r="E93" s="40"/>
      <c r="F93" s="40"/>
      <c r="G93" s="40"/>
      <c r="H93" s="40"/>
    </row>
    <row r="94" spans="1:8" ht="12.75">
      <c r="A94" s="80"/>
      <c r="B94" s="40"/>
      <c r="C94" s="40"/>
      <c r="D94" s="40"/>
      <c r="E94" s="40"/>
      <c r="F94" s="40"/>
      <c r="G94" s="40"/>
      <c r="H94" s="40"/>
    </row>
  </sheetData>
  <mergeCells count="17">
    <mergeCell ref="A2:O18"/>
    <mergeCell ref="D32:E32"/>
    <mergeCell ref="D33:E33"/>
    <mergeCell ref="D34:E34"/>
    <mergeCell ref="D25:E25"/>
    <mergeCell ref="D27:E27"/>
    <mergeCell ref="D24:E24"/>
    <mergeCell ref="D26:E26"/>
    <mergeCell ref="U48:V48"/>
    <mergeCell ref="Y48:Z48"/>
    <mergeCell ref="D40:E40"/>
    <mergeCell ref="D39:E39"/>
    <mergeCell ref="D41:E41"/>
    <mergeCell ref="D35:E35"/>
    <mergeCell ref="D37:E37"/>
    <mergeCell ref="D38:E38"/>
    <mergeCell ref="D36:E36"/>
  </mergeCell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B55"/>
  <sheetViews>
    <sheetView workbookViewId="0" topLeftCell="A1">
      <selection activeCell="B4" sqref="B4"/>
    </sheetView>
  </sheetViews>
  <sheetFormatPr defaultColWidth="11.421875" defaultRowHeight="12.75"/>
  <cols>
    <col min="1" max="12" width="7.28125" style="1" customWidth="1"/>
    <col min="13" max="26" width="7.28125" style="0" customWidth="1"/>
    <col min="27" max="27" width="7.421875" style="0" customWidth="1"/>
    <col min="28" max="28" width="8.00390625" style="0" customWidth="1"/>
  </cols>
  <sheetData>
    <row r="1" spans="1:10" s="8" customFormat="1" ht="16.5">
      <c r="A1" s="7" t="s">
        <v>33</v>
      </c>
      <c r="B1" s="7" t="s">
        <v>82</v>
      </c>
      <c r="F1" s="19"/>
      <c r="J1" s="75" t="s">
        <v>231</v>
      </c>
    </row>
    <row r="2" spans="1:2" ht="15">
      <c r="A2" s="2"/>
      <c r="B2" s="7" t="s">
        <v>39</v>
      </c>
    </row>
    <row r="3" spans="9:11" ht="12.75">
      <c r="I3" s="38"/>
      <c r="K3" s="13"/>
    </row>
    <row r="4" spans="1:8" ht="14.25">
      <c r="A4" s="77" t="s">
        <v>98</v>
      </c>
      <c r="B4" s="341">
        <v>3</v>
      </c>
      <c r="C4" s="1" t="s">
        <v>150</v>
      </c>
      <c r="D4"/>
      <c r="E4" s="2"/>
      <c r="H4" s="37"/>
    </row>
    <row r="5" spans="1:6" ht="14.25">
      <c r="A5" s="68" t="s">
        <v>99</v>
      </c>
      <c r="B5" s="24">
        <f>1.85*B4*B4</f>
        <v>16.650000000000002</v>
      </c>
      <c r="C5" s="71" t="s">
        <v>108</v>
      </c>
      <c r="D5" s="2" t="s">
        <v>126</v>
      </c>
      <c r="E5" s="69"/>
      <c r="F5" s="67" t="s">
        <v>106</v>
      </c>
    </row>
    <row r="6" spans="1:9" ht="14.25">
      <c r="A6" s="68" t="s">
        <v>100</v>
      </c>
      <c r="B6" s="24">
        <f>6.9*B4*B4</f>
        <v>62.10000000000001</v>
      </c>
      <c r="C6" s="71" t="s">
        <v>108</v>
      </c>
      <c r="D6" s="2" t="s">
        <v>127</v>
      </c>
      <c r="E6" s="69"/>
      <c r="F6" s="67" t="s">
        <v>105</v>
      </c>
      <c r="I6" s="2"/>
    </row>
    <row r="7" spans="1:9" ht="14.25">
      <c r="A7" s="68" t="s">
        <v>101</v>
      </c>
      <c r="B7" s="25">
        <f>SQRT(2*1.85)*$B$4</f>
        <v>5.770615218501404</v>
      </c>
      <c r="C7" s="71" t="s">
        <v>108</v>
      </c>
      <c r="D7" s="2" t="s">
        <v>128</v>
      </c>
      <c r="F7" s="67" t="s">
        <v>107</v>
      </c>
      <c r="G7" s="70"/>
      <c r="H7" s="28"/>
      <c r="I7" s="2"/>
    </row>
    <row r="8" spans="1:26" ht="14.25">
      <c r="A8" s="68" t="s">
        <v>102</v>
      </c>
      <c r="B8" s="25">
        <f>SQRT(2*(6.9+1.85)*B4*B4)</f>
        <v>12.549900398011133</v>
      </c>
      <c r="C8" s="71" t="s">
        <v>108</v>
      </c>
      <c r="D8" s="2" t="s">
        <v>135</v>
      </c>
      <c r="G8" s="67" t="s">
        <v>97</v>
      </c>
      <c r="H8" s="28"/>
      <c r="V8" s="213"/>
      <c r="W8" s="269"/>
      <c r="X8" s="16"/>
      <c r="Y8" s="16"/>
      <c r="Z8" s="16"/>
    </row>
    <row r="9" spans="1:28" s="16" customFormat="1" ht="13.5">
      <c r="A9" s="2"/>
      <c r="B9" s="1"/>
      <c r="C9" s="1"/>
      <c r="D9" s="1"/>
      <c r="E9" s="1"/>
      <c r="F9" s="1"/>
      <c r="G9" s="1"/>
      <c r="H9" s="1"/>
      <c r="M9" s="14"/>
      <c r="V9" s="212" t="s">
        <v>134</v>
      </c>
      <c r="W9" s="269" t="s">
        <v>146</v>
      </c>
      <c r="AA9"/>
      <c r="AB9"/>
    </row>
    <row r="10" spans="1:28" ht="15.75">
      <c r="A10" s="15" t="s">
        <v>137</v>
      </c>
      <c r="B10" s="33" t="s">
        <v>119</v>
      </c>
      <c r="C10" s="33" t="s">
        <v>109</v>
      </c>
      <c r="D10" s="72" t="s">
        <v>110</v>
      </c>
      <c r="E10" s="33" t="s">
        <v>111</v>
      </c>
      <c r="F10" s="60" t="s">
        <v>133</v>
      </c>
      <c r="G10" s="73"/>
      <c r="H10" s="16"/>
      <c r="M10" s="1"/>
      <c r="U10" s="213"/>
      <c r="V10" s="64" t="s">
        <v>28</v>
      </c>
      <c r="W10" s="56" t="s">
        <v>27</v>
      </c>
      <c r="X10" s="56" t="s">
        <v>25</v>
      </c>
      <c r="Y10" s="56" t="s">
        <v>26</v>
      </c>
      <c r="Z10" s="56"/>
      <c r="AA10" s="56"/>
      <c r="AB10" s="56"/>
    </row>
    <row r="11" spans="1:28" ht="12.75">
      <c r="A11" s="15" t="s">
        <v>136</v>
      </c>
      <c r="B11" s="18" t="s">
        <v>150</v>
      </c>
      <c r="C11" s="18" t="s">
        <v>150</v>
      </c>
      <c r="D11" s="18" t="s">
        <v>149</v>
      </c>
      <c r="E11" s="18" t="s">
        <v>149</v>
      </c>
      <c r="F11" s="31" t="s">
        <v>130</v>
      </c>
      <c r="M11" s="9"/>
      <c r="U11" s="56"/>
      <c r="V11" s="273" t="s">
        <v>150</v>
      </c>
      <c r="W11" s="274" t="s">
        <v>149</v>
      </c>
      <c r="X11" s="274" t="s">
        <v>149</v>
      </c>
      <c r="Y11" s="274" t="s">
        <v>149</v>
      </c>
      <c r="Z11" s="274"/>
      <c r="AA11" s="274"/>
      <c r="AB11" s="274"/>
    </row>
    <row r="12" spans="1:28" ht="12.75">
      <c r="A12" s="192">
        <v>0</v>
      </c>
      <c r="B12" s="54">
        <v>0</v>
      </c>
      <c r="C12" s="54">
        <v>0</v>
      </c>
      <c r="D12" s="54">
        <v>0</v>
      </c>
      <c r="E12" s="54">
        <v>0</v>
      </c>
      <c r="M12" s="9"/>
      <c r="U12" s="55"/>
      <c r="V12" s="55">
        <v>0</v>
      </c>
      <c r="W12" s="55">
        <f>IF(E12&lt;0,E12,0)</f>
        <v>0</v>
      </c>
      <c r="X12" s="55">
        <f aca="true" t="shared" si="0" ref="X12:X25">IF(E12&gt;0,IF(E12&gt;$B$6,$B$6,E12),0)</f>
        <v>0</v>
      </c>
      <c r="Y12" s="55">
        <f aca="true" t="shared" si="1" ref="Y12:Y25">IF(AND(E12&gt;0,E12&gt;$B$6),E12-$B$6,0)</f>
        <v>0</v>
      </c>
      <c r="Z12" s="55"/>
      <c r="AA12" s="55"/>
      <c r="AB12" s="55"/>
    </row>
    <row r="13" spans="1:28" ht="12.75">
      <c r="A13" s="193">
        <v>1</v>
      </c>
      <c r="B13" s="34">
        <v>12.55</v>
      </c>
      <c r="C13" s="2">
        <f aca="true" t="shared" si="2" ref="C13:C25">B13-B12</f>
        <v>12.55</v>
      </c>
      <c r="D13" s="51">
        <f aca="true" t="shared" si="3" ref="D13:D25">C13*C13/2</f>
        <v>78.75125000000001</v>
      </c>
      <c r="E13" s="74">
        <f aca="true" t="shared" si="4" ref="E13:E25">IF(E12&gt;0,E12,0)+D13-$B$5</f>
        <v>62.10125000000001</v>
      </c>
      <c r="F13" s="32" t="str">
        <f aca="true" t="shared" si="5" ref="F13:F25">IF(E13&gt;$B$6,"XX"," ")</f>
        <v>XX</v>
      </c>
      <c r="M13" s="9"/>
      <c r="U13" s="58"/>
      <c r="V13" s="58">
        <f aca="true" t="shared" si="6" ref="V13:V25">IF(ABS(C13)&lt;$B$7,0,IF(C13&lt;-$B$7,-(ABS(C13)-$B$7),ABS(C13)-$B$7))</f>
        <v>6.779384781498597</v>
      </c>
      <c r="W13" s="55">
        <f aca="true" t="shared" si="7" ref="W13:W25">IF(E13&lt;0,E13,0)</f>
        <v>0</v>
      </c>
      <c r="X13" s="55">
        <f t="shared" si="0"/>
        <v>62.10000000000001</v>
      </c>
      <c r="Y13" s="55">
        <f t="shared" si="1"/>
        <v>0.0012499999999988631</v>
      </c>
      <c r="Z13" s="55"/>
      <c r="AA13" s="55"/>
      <c r="AB13" s="55"/>
    </row>
    <row r="14" spans="1:28" ht="12.75">
      <c r="A14" s="193">
        <v>2</v>
      </c>
      <c r="B14" s="34">
        <f>$B$13</f>
        <v>12.55</v>
      </c>
      <c r="C14" s="2">
        <f t="shared" si="2"/>
        <v>0</v>
      </c>
      <c r="D14" s="51">
        <f t="shared" si="3"/>
        <v>0</v>
      </c>
      <c r="E14" s="74">
        <f t="shared" si="4"/>
        <v>45.45125</v>
      </c>
      <c r="F14" s="32" t="str">
        <f t="shared" si="5"/>
        <v> </v>
      </c>
      <c r="M14" s="9"/>
      <c r="U14" s="58"/>
      <c r="V14" s="58">
        <f t="shared" si="6"/>
        <v>0</v>
      </c>
      <c r="W14" s="55">
        <f t="shared" si="7"/>
        <v>0</v>
      </c>
      <c r="X14" s="55">
        <f t="shared" si="0"/>
        <v>45.45125</v>
      </c>
      <c r="Y14" s="55">
        <f t="shared" si="1"/>
        <v>0</v>
      </c>
      <c r="Z14" s="55"/>
      <c r="AA14" s="55"/>
      <c r="AB14" s="55"/>
    </row>
    <row r="15" spans="1:28" ht="12.75">
      <c r="A15" s="193">
        <v>3</v>
      </c>
      <c r="B15" s="34">
        <f aca="true" t="shared" si="8" ref="B15:B25">$B$13</f>
        <v>12.55</v>
      </c>
      <c r="C15" s="2">
        <f t="shared" si="2"/>
        <v>0</v>
      </c>
      <c r="D15" s="51">
        <f t="shared" si="3"/>
        <v>0</v>
      </c>
      <c r="E15" s="74">
        <f t="shared" si="4"/>
        <v>28.80125</v>
      </c>
      <c r="F15" s="32" t="str">
        <f t="shared" si="5"/>
        <v> </v>
      </c>
      <c r="M15" s="9"/>
      <c r="U15" s="58"/>
      <c r="V15" s="58">
        <f t="shared" si="6"/>
        <v>0</v>
      </c>
      <c r="W15" s="55">
        <f t="shared" si="7"/>
        <v>0</v>
      </c>
      <c r="X15" s="55">
        <f t="shared" si="0"/>
        <v>28.80125</v>
      </c>
      <c r="Y15" s="55">
        <f t="shared" si="1"/>
        <v>0</v>
      </c>
      <c r="Z15" s="55"/>
      <c r="AA15" s="55"/>
      <c r="AB15" s="55"/>
    </row>
    <row r="16" spans="1:28" ht="12.75">
      <c r="A16" s="193">
        <v>4</v>
      </c>
      <c r="B16" s="34">
        <f t="shared" si="8"/>
        <v>12.55</v>
      </c>
      <c r="C16" s="2">
        <f t="shared" si="2"/>
        <v>0</v>
      </c>
      <c r="D16" s="51">
        <f t="shared" si="3"/>
        <v>0</v>
      </c>
      <c r="E16" s="74">
        <f t="shared" si="4"/>
        <v>12.151249999999997</v>
      </c>
      <c r="F16" s="32" t="str">
        <f t="shared" si="5"/>
        <v> </v>
      </c>
      <c r="M16" s="9"/>
      <c r="U16" s="58"/>
      <c r="V16" s="58">
        <f t="shared" si="6"/>
        <v>0</v>
      </c>
      <c r="W16" s="55">
        <f t="shared" si="7"/>
        <v>0</v>
      </c>
      <c r="X16" s="55">
        <f t="shared" si="0"/>
        <v>12.151249999999997</v>
      </c>
      <c r="Y16" s="55">
        <f t="shared" si="1"/>
        <v>0</v>
      </c>
      <c r="Z16" s="55"/>
      <c r="AA16" s="55"/>
      <c r="AB16" s="55"/>
    </row>
    <row r="17" spans="1:28" ht="12.75">
      <c r="A17" s="193">
        <v>5</v>
      </c>
      <c r="B17" s="34">
        <f t="shared" si="8"/>
        <v>12.55</v>
      </c>
      <c r="C17" s="2">
        <f t="shared" si="2"/>
        <v>0</v>
      </c>
      <c r="D17" s="51">
        <f t="shared" si="3"/>
        <v>0</v>
      </c>
      <c r="E17" s="74">
        <f t="shared" si="4"/>
        <v>-4.498750000000005</v>
      </c>
      <c r="F17" s="32" t="str">
        <f t="shared" si="5"/>
        <v> </v>
      </c>
      <c r="M17" s="9"/>
      <c r="U17" s="58"/>
      <c r="V17" s="58">
        <f t="shared" si="6"/>
        <v>0</v>
      </c>
      <c r="W17" s="55">
        <f t="shared" si="7"/>
        <v>-4.498750000000005</v>
      </c>
      <c r="X17" s="55">
        <f t="shared" si="0"/>
        <v>0</v>
      </c>
      <c r="Y17" s="55">
        <f t="shared" si="1"/>
        <v>0</v>
      </c>
      <c r="Z17" s="55"/>
      <c r="AA17" s="55"/>
      <c r="AB17" s="55"/>
    </row>
    <row r="18" spans="1:28" ht="12.75">
      <c r="A18" s="193">
        <v>6</v>
      </c>
      <c r="B18" s="34">
        <f t="shared" si="8"/>
        <v>12.55</v>
      </c>
      <c r="C18" s="2">
        <f t="shared" si="2"/>
        <v>0</v>
      </c>
      <c r="D18" s="51">
        <f t="shared" si="3"/>
        <v>0</v>
      </c>
      <c r="E18" s="74">
        <f t="shared" si="4"/>
        <v>-16.650000000000002</v>
      </c>
      <c r="F18" s="32" t="str">
        <f t="shared" si="5"/>
        <v> </v>
      </c>
      <c r="M18" s="9"/>
      <c r="U18" s="58"/>
      <c r="V18" s="58">
        <f t="shared" si="6"/>
        <v>0</v>
      </c>
      <c r="W18" s="55">
        <f t="shared" si="7"/>
        <v>-16.650000000000002</v>
      </c>
      <c r="X18" s="55">
        <f t="shared" si="0"/>
        <v>0</v>
      </c>
      <c r="Y18" s="55">
        <f t="shared" si="1"/>
        <v>0</v>
      </c>
      <c r="Z18" s="55"/>
      <c r="AA18" s="55"/>
      <c r="AB18" s="55"/>
    </row>
    <row r="19" spans="1:28" ht="12.75">
      <c r="A19" s="193">
        <v>7</v>
      </c>
      <c r="B19" s="34">
        <f t="shared" si="8"/>
        <v>12.55</v>
      </c>
      <c r="C19" s="2">
        <f t="shared" si="2"/>
        <v>0</v>
      </c>
      <c r="D19" s="51">
        <f t="shared" si="3"/>
        <v>0</v>
      </c>
      <c r="E19" s="74">
        <f t="shared" si="4"/>
        <v>-16.650000000000002</v>
      </c>
      <c r="F19" s="32" t="str">
        <f t="shared" si="5"/>
        <v> </v>
      </c>
      <c r="M19" s="9"/>
      <c r="U19" s="58"/>
      <c r="V19" s="58">
        <f t="shared" si="6"/>
        <v>0</v>
      </c>
      <c r="W19" s="55">
        <f t="shared" si="7"/>
        <v>-16.650000000000002</v>
      </c>
      <c r="X19" s="55">
        <f t="shared" si="0"/>
        <v>0</v>
      </c>
      <c r="Y19" s="55">
        <f t="shared" si="1"/>
        <v>0</v>
      </c>
      <c r="Z19" s="55"/>
      <c r="AA19" s="55"/>
      <c r="AB19" s="55"/>
    </row>
    <row r="20" spans="1:28" ht="12.75">
      <c r="A20" s="193">
        <v>8</v>
      </c>
      <c r="B20" s="34">
        <f t="shared" si="8"/>
        <v>12.55</v>
      </c>
      <c r="C20" s="2">
        <f t="shared" si="2"/>
        <v>0</v>
      </c>
      <c r="D20" s="51">
        <f t="shared" si="3"/>
        <v>0</v>
      </c>
      <c r="E20" s="74">
        <f t="shared" si="4"/>
        <v>-16.650000000000002</v>
      </c>
      <c r="F20" s="32" t="str">
        <f t="shared" si="5"/>
        <v> </v>
      </c>
      <c r="M20" s="9"/>
      <c r="U20" s="58"/>
      <c r="V20" s="58">
        <f t="shared" si="6"/>
        <v>0</v>
      </c>
      <c r="W20" s="55">
        <f t="shared" si="7"/>
        <v>-16.650000000000002</v>
      </c>
      <c r="X20" s="55">
        <f t="shared" si="0"/>
        <v>0</v>
      </c>
      <c r="Y20" s="55">
        <f t="shared" si="1"/>
        <v>0</v>
      </c>
      <c r="Z20" s="55"/>
      <c r="AA20" s="55"/>
      <c r="AB20" s="55"/>
    </row>
    <row r="21" spans="1:28" ht="12.75">
      <c r="A21" s="193">
        <v>9</v>
      </c>
      <c r="B21" s="34">
        <f t="shared" si="8"/>
        <v>12.55</v>
      </c>
      <c r="C21" s="2">
        <f t="shared" si="2"/>
        <v>0</v>
      </c>
      <c r="D21" s="51">
        <f t="shared" si="3"/>
        <v>0</v>
      </c>
      <c r="E21" s="74">
        <f t="shared" si="4"/>
        <v>-16.650000000000002</v>
      </c>
      <c r="F21" s="32" t="str">
        <f t="shared" si="5"/>
        <v> </v>
      </c>
      <c r="M21" s="9"/>
      <c r="U21" s="58"/>
      <c r="V21" s="58">
        <f t="shared" si="6"/>
        <v>0</v>
      </c>
      <c r="W21" s="55">
        <f t="shared" si="7"/>
        <v>-16.650000000000002</v>
      </c>
      <c r="X21" s="55">
        <f t="shared" si="0"/>
        <v>0</v>
      </c>
      <c r="Y21" s="55">
        <f t="shared" si="1"/>
        <v>0</v>
      </c>
      <c r="Z21" s="55"/>
      <c r="AA21" s="55"/>
      <c r="AB21" s="55"/>
    </row>
    <row r="22" spans="1:28" ht="12.75">
      <c r="A22" s="193">
        <v>10</v>
      </c>
      <c r="B22" s="34">
        <f t="shared" si="8"/>
        <v>12.55</v>
      </c>
      <c r="C22" s="2">
        <f t="shared" si="2"/>
        <v>0</v>
      </c>
      <c r="D22" s="51">
        <f t="shared" si="3"/>
        <v>0</v>
      </c>
      <c r="E22" s="74">
        <f t="shared" si="4"/>
        <v>-16.650000000000002</v>
      </c>
      <c r="F22" s="32" t="str">
        <f t="shared" si="5"/>
        <v> </v>
      </c>
      <c r="M22" s="9"/>
      <c r="U22" s="58"/>
      <c r="V22" s="58">
        <f t="shared" si="6"/>
        <v>0</v>
      </c>
      <c r="W22" s="55">
        <f t="shared" si="7"/>
        <v>-16.650000000000002</v>
      </c>
      <c r="X22" s="55">
        <f t="shared" si="0"/>
        <v>0</v>
      </c>
      <c r="Y22" s="55">
        <f t="shared" si="1"/>
        <v>0</v>
      </c>
      <c r="Z22" s="55"/>
      <c r="AA22" s="55"/>
      <c r="AB22" s="55"/>
    </row>
    <row r="23" spans="1:28" ht="12.75">
      <c r="A23" s="193">
        <v>11</v>
      </c>
      <c r="B23" s="34">
        <f t="shared" si="8"/>
        <v>12.55</v>
      </c>
      <c r="C23" s="2">
        <f t="shared" si="2"/>
        <v>0</v>
      </c>
      <c r="D23" s="51">
        <f t="shared" si="3"/>
        <v>0</v>
      </c>
      <c r="E23" s="74">
        <f t="shared" si="4"/>
        <v>-16.650000000000002</v>
      </c>
      <c r="F23" s="32" t="str">
        <f t="shared" si="5"/>
        <v> </v>
      </c>
      <c r="M23" s="9"/>
      <c r="U23" s="58"/>
      <c r="V23" s="58">
        <f t="shared" si="6"/>
        <v>0</v>
      </c>
      <c r="W23" s="55">
        <f t="shared" si="7"/>
        <v>-16.650000000000002</v>
      </c>
      <c r="X23" s="55">
        <f t="shared" si="0"/>
        <v>0</v>
      </c>
      <c r="Y23" s="55">
        <f t="shared" si="1"/>
        <v>0</v>
      </c>
      <c r="Z23" s="55"/>
      <c r="AA23" s="55"/>
      <c r="AB23" s="55"/>
    </row>
    <row r="24" spans="1:28" ht="12.75">
      <c r="A24" s="193">
        <v>12</v>
      </c>
      <c r="B24" s="34">
        <f t="shared" si="8"/>
        <v>12.55</v>
      </c>
      <c r="C24" s="2">
        <f t="shared" si="2"/>
        <v>0</v>
      </c>
      <c r="D24" s="51">
        <f t="shared" si="3"/>
        <v>0</v>
      </c>
      <c r="E24" s="74">
        <f t="shared" si="4"/>
        <v>-16.650000000000002</v>
      </c>
      <c r="F24" s="32" t="str">
        <f t="shared" si="5"/>
        <v> </v>
      </c>
      <c r="M24" s="9"/>
      <c r="U24" s="58"/>
      <c r="V24" s="58">
        <f t="shared" si="6"/>
        <v>0</v>
      </c>
      <c r="W24" s="55">
        <f t="shared" si="7"/>
        <v>-16.650000000000002</v>
      </c>
      <c r="X24" s="55">
        <f t="shared" si="0"/>
        <v>0</v>
      </c>
      <c r="Y24" s="55">
        <f t="shared" si="1"/>
        <v>0</v>
      </c>
      <c r="Z24" s="55"/>
      <c r="AA24" s="55"/>
      <c r="AB24" s="55"/>
    </row>
    <row r="25" spans="1:28" ht="12.75">
      <c r="A25" s="193">
        <v>13</v>
      </c>
      <c r="B25" s="34">
        <f t="shared" si="8"/>
        <v>12.55</v>
      </c>
      <c r="C25" s="2">
        <f t="shared" si="2"/>
        <v>0</v>
      </c>
      <c r="D25" s="51">
        <f t="shared" si="3"/>
        <v>0</v>
      </c>
      <c r="E25" s="74">
        <f t="shared" si="4"/>
        <v>-16.650000000000002</v>
      </c>
      <c r="F25" s="32" t="str">
        <f t="shared" si="5"/>
        <v> </v>
      </c>
      <c r="I25" s="17"/>
      <c r="J25" s="21"/>
      <c r="K25" s="32"/>
      <c r="L25" s="9"/>
      <c r="M25" s="10"/>
      <c r="U25" s="58"/>
      <c r="V25" s="58">
        <f t="shared" si="6"/>
        <v>0</v>
      </c>
      <c r="W25" s="55">
        <f t="shared" si="7"/>
        <v>-16.650000000000002</v>
      </c>
      <c r="X25" s="55">
        <f t="shared" si="0"/>
        <v>0</v>
      </c>
      <c r="Y25" s="55">
        <f t="shared" si="1"/>
        <v>0</v>
      </c>
      <c r="Z25" s="55"/>
      <c r="AA25" s="55"/>
      <c r="AB25" s="55"/>
    </row>
    <row r="26" spans="1:13" ht="12.75">
      <c r="A26" s="40"/>
      <c r="B26" s="40"/>
      <c r="C26" s="40"/>
      <c r="D26" s="42"/>
      <c r="E26" s="36"/>
      <c r="F26" s="36"/>
      <c r="G26" s="36"/>
      <c r="H26" s="36"/>
      <c r="I26" s="17"/>
      <c r="J26" s="21"/>
      <c r="K26" s="32"/>
      <c r="L26" s="9"/>
      <c r="M26" s="10"/>
    </row>
    <row r="27" spans="1:13" ht="12.75">
      <c r="A27" s="43"/>
      <c r="B27" s="43"/>
      <c r="C27" s="43"/>
      <c r="D27" s="43"/>
      <c r="E27" s="44"/>
      <c r="F27" s="43"/>
      <c r="G27" s="43"/>
      <c r="H27" s="43"/>
      <c r="K27" s="14"/>
      <c r="L27" s="15"/>
      <c r="M27" s="10"/>
    </row>
    <row r="28" spans="1:13" ht="12.75">
      <c r="A28" s="43"/>
      <c r="B28" s="43"/>
      <c r="C28" s="43"/>
      <c r="D28" s="43"/>
      <c r="E28" s="43"/>
      <c r="F28" s="43"/>
      <c r="G28" s="43"/>
      <c r="H28" s="43"/>
      <c r="K28" s="14"/>
      <c r="L28" s="14"/>
      <c r="M28" s="10"/>
    </row>
    <row r="29" spans="1:12" ht="12.75">
      <c r="A29" s="43"/>
      <c r="B29" s="43"/>
      <c r="C29" s="43"/>
      <c r="D29" s="43"/>
      <c r="E29" s="43"/>
      <c r="F29" s="43"/>
      <c r="G29" s="43"/>
      <c r="H29" s="43"/>
      <c r="K29" s="14"/>
      <c r="L29" s="14"/>
    </row>
    <row r="30" spans="1:13" ht="12.75">
      <c r="A30" s="45"/>
      <c r="B30" s="40"/>
      <c r="C30" s="46"/>
      <c r="D30" s="40"/>
      <c r="E30" s="42"/>
      <c r="F30" s="36"/>
      <c r="G30" s="36"/>
      <c r="H30" s="36"/>
      <c r="L30" s="4"/>
      <c r="M30" s="3"/>
    </row>
    <row r="31" spans="1:13" ht="12.75">
      <c r="A31" s="45"/>
      <c r="B31" s="40"/>
      <c r="C31" s="40"/>
      <c r="D31" s="40"/>
      <c r="E31" s="42"/>
      <c r="F31" s="47"/>
      <c r="G31" s="36"/>
      <c r="H31" s="48"/>
      <c r="L31" s="4"/>
      <c r="M31" s="3"/>
    </row>
    <row r="32" spans="1:13" ht="12.75">
      <c r="A32" s="45"/>
      <c r="B32" s="40"/>
      <c r="C32" s="40"/>
      <c r="D32" s="40"/>
      <c r="E32" s="42"/>
      <c r="F32" s="47"/>
      <c r="G32" s="36"/>
      <c r="H32" s="48"/>
      <c r="L32" s="4"/>
      <c r="M32" s="3"/>
    </row>
    <row r="33" spans="1:13" ht="12.75">
      <c r="A33" s="45"/>
      <c r="B33" s="40"/>
      <c r="C33" s="40"/>
      <c r="D33" s="40"/>
      <c r="E33" s="42"/>
      <c r="F33" s="47"/>
      <c r="G33" s="36"/>
      <c r="H33" s="48"/>
      <c r="L33" s="4"/>
      <c r="M33" s="3"/>
    </row>
    <row r="34" spans="1:13" ht="12.75">
      <c r="A34" s="45"/>
      <c r="B34" s="40"/>
      <c r="C34" s="40"/>
      <c r="D34" s="40"/>
      <c r="E34" s="42"/>
      <c r="F34" s="47"/>
      <c r="G34" s="36"/>
      <c r="H34" s="48"/>
      <c r="L34" s="4"/>
      <c r="M34" s="3"/>
    </row>
    <row r="35" spans="1:13" ht="12.75">
      <c r="A35" s="45"/>
      <c r="B35" s="40"/>
      <c r="C35" s="40"/>
      <c r="D35" s="40"/>
      <c r="E35" s="42"/>
      <c r="F35" s="47"/>
      <c r="G35" s="36"/>
      <c r="H35" s="48"/>
      <c r="L35" s="4"/>
      <c r="M35" s="3"/>
    </row>
    <row r="36" spans="1:13" ht="12.75">
      <c r="A36" s="45"/>
      <c r="B36" s="40"/>
      <c r="C36" s="40"/>
      <c r="D36" s="40"/>
      <c r="E36" s="42"/>
      <c r="F36" s="47"/>
      <c r="G36" s="36"/>
      <c r="H36" s="48"/>
      <c r="L36" s="4"/>
      <c r="M36" s="3"/>
    </row>
    <row r="37" spans="1:13" ht="12.75">
      <c r="A37" s="45"/>
      <c r="B37" s="40"/>
      <c r="C37" s="40"/>
      <c r="D37" s="40"/>
      <c r="E37" s="42"/>
      <c r="F37" s="47"/>
      <c r="G37" s="36"/>
      <c r="H37" s="48"/>
      <c r="L37" s="4"/>
      <c r="M37" s="3"/>
    </row>
    <row r="38" spans="1:13" ht="12.75">
      <c r="A38" s="45"/>
      <c r="B38" s="40"/>
      <c r="C38" s="40"/>
      <c r="D38" s="40"/>
      <c r="E38" s="42"/>
      <c r="F38" s="47"/>
      <c r="G38" s="36"/>
      <c r="H38" s="48"/>
      <c r="L38" s="4"/>
      <c r="M38" s="3"/>
    </row>
    <row r="39" spans="1:13" ht="12.75">
      <c r="A39" s="45"/>
      <c r="B39" s="40"/>
      <c r="C39" s="49"/>
      <c r="D39" s="40"/>
      <c r="E39" s="42"/>
      <c r="F39" s="47"/>
      <c r="G39" s="36"/>
      <c r="H39" s="48"/>
      <c r="L39" s="4"/>
      <c r="M39" s="3"/>
    </row>
    <row r="40" spans="1:13" ht="12.75">
      <c r="A40" s="45"/>
      <c r="B40" s="40"/>
      <c r="C40" s="49"/>
      <c r="D40" s="40"/>
      <c r="E40" s="42"/>
      <c r="F40" s="47"/>
      <c r="G40" s="36"/>
      <c r="H40" s="48"/>
      <c r="L40" s="4"/>
      <c r="M40" s="3"/>
    </row>
    <row r="41" spans="1:13" ht="12.75">
      <c r="A41" s="45"/>
      <c r="B41" s="40"/>
      <c r="C41" s="40"/>
      <c r="D41" s="40"/>
      <c r="E41" s="42"/>
      <c r="F41" s="47"/>
      <c r="G41" s="36"/>
      <c r="H41" s="48"/>
      <c r="L41" s="4"/>
      <c r="M41" s="3"/>
    </row>
    <row r="42" spans="1:13" ht="12.75">
      <c r="A42" s="45"/>
      <c r="B42" s="40"/>
      <c r="C42" s="40"/>
      <c r="D42" s="40"/>
      <c r="E42" s="42"/>
      <c r="F42" s="47"/>
      <c r="G42" s="36"/>
      <c r="H42" s="48"/>
      <c r="L42" s="4"/>
      <c r="M42" s="3"/>
    </row>
    <row r="43" spans="1:13" ht="12.75">
      <c r="A43" s="45"/>
      <c r="B43" s="40"/>
      <c r="C43" s="40"/>
      <c r="D43" s="40"/>
      <c r="E43" s="42"/>
      <c r="F43" s="47"/>
      <c r="G43" s="36"/>
      <c r="H43" s="48"/>
      <c r="L43" s="4"/>
      <c r="M43" s="3"/>
    </row>
    <row r="44" spans="1:8" ht="12.75">
      <c r="A44" s="40"/>
      <c r="B44" s="40"/>
      <c r="C44" s="40"/>
      <c r="D44" s="40"/>
      <c r="E44" s="40"/>
      <c r="F44" s="40"/>
      <c r="G44" s="40"/>
      <c r="H44" s="40"/>
    </row>
    <row r="45" spans="1:8" ht="12.75">
      <c r="A45" s="40"/>
      <c r="B45" s="40"/>
      <c r="C45" s="40"/>
      <c r="D45" s="40"/>
      <c r="E45" s="40"/>
      <c r="F45" s="40"/>
      <c r="G45" s="40"/>
      <c r="H45" s="40"/>
    </row>
    <row r="46" spans="1:8" ht="12.75">
      <c r="A46" s="40"/>
      <c r="B46" s="40"/>
      <c r="C46" s="40"/>
      <c r="D46" s="40"/>
      <c r="E46" s="40"/>
      <c r="F46" s="40"/>
      <c r="G46" s="40"/>
      <c r="H46" s="40"/>
    </row>
    <row r="47" spans="1:8" ht="12.75">
      <c r="A47" s="40"/>
      <c r="B47" s="40"/>
      <c r="C47" s="40"/>
      <c r="D47" s="40"/>
      <c r="E47" s="40"/>
      <c r="F47" s="40"/>
      <c r="G47" s="40"/>
      <c r="H47" s="40"/>
    </row>
    <row r="48" spans="1:8" ht="12.75">
      <c r="A48" s="40"/>
      <c r="B48" s="40"/>
      <c r="C48" s="40"/>
      <c r="D48" s="40"/>
      <c r="E48" s="40"/>
      <c r="F48" s="40"/>
      <c r="G48" s="40"/>
      <c r="H48" s="40"/>
    </row>
    <row r="49" spans="1:8" ht="12.75">
      <c r="A49" s="40"/>
      <c r="B49" s="40"/>
      <c r="C49" s="40"/>
      <c r="D49" s="40"/>
      <c r="E49" s="40"/>
      <c r="F49" s="40"/>
      <c r="G49" s="40"/>
      <c r="H49" s="40"/>
    </row>
    <row r="50" spans="1:8" ht="12.75">
      <c r="A50" s="40"/>
      <c r="B50" s="40"/>
      <c r="C50" s="40"/>
      <c r="D50" s="40"/>
      <c r="E50" s="40"/>
      <c r="F50" s="40"/>
      <c r="G50" s="40"/>
      <c r="H50" s="40"/>
    </row>
    <row r="51" spans="1:8" ht="12.75">
      <c r="A51" s="40"/>
      <c r="B51" s="40"/>
      <c r="C51" s="40"/>
      <c r="D51" s="40"/>
      <c r="E51" s="40"/>
      <c r="F51" s="40"/>
      <c r="G51" s="40"/>
      <c r="H51" s="40"/>
    </row>
    <row r="52" spans="1:8" ht="12.75">
      <c r="A52" s="40"/>
      <c r="B52" s="40"/>
      <c r="C52" s="40"/>
      <c r="D52" s="40"/>
      <c r="E52" s="40"/>
      <c r="F52" s="40"/>
      <c r="G52" s="40"/>
      <c r="H52" s="40"/>
    </row>
    <row r="53" spans="1:8" ht="12.75">
      <c r="A53" s="40"/>
      <c r="B53" s="40"/>
      <c r="C53" s="40"/>
      <c r="D53" s="40"/>
      <c r="E53" s="40"/>
      <c r="F53" s="40"/>
      <c r="G53" s="40"/>
      <c r="H53" s="40"/>
    </row>
    <row r="54" spans="1:8" ht="12.75">
      <c r="A54" s="40"/>
      <c r="B54" s="40"/>
      <c r="C54" s="40"/>
      <c r="D54" s="40"/>
      <c r="E54" s="40"/>
      <c r="F54" s="40"/>
      <c r="G54" s="40"/>
      <c r="H54" s="40"/>
    </row>
    <row r="55" spans="1:8" ht="12.75">
      <c r="A55" s="40"/>
      <c r="B55" s="40"/>
      <c r="C55" s="40"/>
      <c r="D55" s="40"/>
      <c r="E55" s="40"/>
      <c r="F55" s="40"/>
      <c r="G55" s="40"/>
      <c r="H55" s="40"/>
    </row>
  </sheetData>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C39"/>
  <sheetViews>
    <sheetView workbookViewId="0" topLeftCell="A1">
      <selection activeCell="B25" sqref="B25"/>
    </sheetView>
  </sheetViews>
  <sheetFormatPr defaultColWidth="11.421875" defaultRowHeight="12.75"/>
  <cols>
    <col min="1" max="5" width="7.28125" style="1" customWidth="1"/>
    <col min="6" max="6" width="9.7109375" style="1" customWidth="1"/>
    <col min="7" max="8" width="7.28125" style="1" customWidth="1"/>
    <col min="9" max="19" width="7.28125" style="0" customWidth="1"/>
    <col min="20" max="20" width="6.5742187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6.5">
      <c r="B2" s="7" t="s">
        <v>35</v>
      </c>
    </row>
    <row r="3" spans="9:10" ht="12.75">
      <c r="I3" s="38"/>
      <c r="J3" s="41"/>
    </row>
    <row r="4" spans="1:13" ht="15">
      <c r="A4" s="5" t="s">
        <v>116</v>
      </c>
      <c r="B4" s="340">
        <v>3</v>
      </c>
      <c r="C4" s="1" t="s">
        <v>150</v>
      </c>
      <c r="D4" s="39"/>
      <c r="E4" s="40"/>
      <c r="F4" s="40"/>
      <c r="H4" s="37"/>
      <c r="L4" s="26"/>
      <c r="M4" s="26"/>
    </row>
    <row r="5" spans="1:17" ht="14.25">
      <c r="A5" s="5" t="s">
        <v>117</v>
      </c>
      <c r="B5" s="23">
        <f>0.501*B4</f>
        <v>1.5030000000000001</v>
      </c>
      <c r="C5" s="1" t="s">
        <v>139</v>
      </c>
      <c r="D5" s="2" t="s">
        <v>114</v>
      </c>
      <c r="F5" s="67" t="s">
        <v>115</v>
      </c>
      <c r="H5"/>
      <c r="I5" s="1"/>
      <c r="Q5" t="s">
        <v>144</v>
      </c>
    </row>
    <row r="6" spans="1:9" ht="14.25">
      <c r="A6" s="5" t="s">
        <v>118</v>
      </c>
      <c r="B6" s="23">
        <f>2.85*B4</f>
        <v>8.55</v>
      </c>
      <c r="C6" s="1" t="s">
        <v>139</v>
      </c>
      <c r="D6" s="2" t="s">
        <v>129</v>
      </c>
      <c r="F6" s="67" t="s">
        <v>104</v>
      </c>
      <c r="H6" s="29"/>
      <c r="I6" s="1"/>
    </row>
    <row r="7" spans="1:8" ht="14.25">
      <c r="A7" s="68" t="s">
        <v>95</v>
      </c>
      <c r="B7" s="126">
        <f>B6+B5</f>
        <v>10.053</v>
      </c>
      <c r="C7" s="1" t="s">
        <v>139</v>
      </c>
      <c r="D7" s="5" t="s">
        <v>96</v>
      </c>
      <c r="E7" s="2"/>
      <c r="F7" s="67" t="s">
        <v>38</v>
      </c>
      <c r="G7" s="67"/>
      <c r="H7" s="29"/>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145">
        <v>0.3</v>
      </c>
      <c r="C13" s="35">
        <f aca="true" t="shared" si="3" ref="C13:C25">IF((C12+B13-$B$5)&gt;0,C12+B13-$B$5,0)</f>
        <v>0</v>
      </c>
      <c r="D13" s="35">
        <f aca="true" t="shared" si="4" ref="D13:D25">IF((D12-B13-$B$5)&gt;0,D12-B13-$B$5,0)</f>
        <v>0</v>
      </c>
      <c r="E13" s="32" t="str">
        <f aca="true" t="shared" si="5" ref="E13:E25">IF(C13&gt;$B$6,"XX",IF(D13&gt;$B$6,"XX"," "))</f>
        <v> </v>
      </c>
      <c r="F13" s="65" t="str">
        <f aca="true" t="shared" si="6" ref="F13:F25">IF(AND(C13&gt;$B$6,AB13&gt;0),0.7*($B$5+C13/AB13),IF(AND(D13&gt;$B$6,AC13&gt;0),-0.7*($B$5+D13/AC13)," - "))</f>
        <v> - </v>
      </c>
      <c r="G13" s="65"/>
      <c r="U13" s="55">
        <f t="shared" si="0"/>
        <v>0.3</v>
      </c>
      <c r="V13" s="55">
        <f t="shared" si="1"/>
        <v>0</v>
      </c>
      <c r="W13" s="55">
        <f t="shared" si="2"/>
        <v>0</v>
      </c>
      <c r="X13" s="55">
        <f aca="true" t="shared" si="7" ref="X13:X29">IF(C13&gt;$B$6,$B$6,C13)</f>
        <v>0</v>
      </c>
      <c r="Y13" s="55">
        <f aca="true" t="shared" si="8" ref="Y13:Y29">IF(C13&gt;$B$6,C13-$B$6,0)</f>
        <v>0</v>
      </c>
      <c r="Z13" s="55">
        <f>IF(D13&gt;$B$6,$B$6,D13)</f>
        <v>0</v>
      </c>
      <c r="AA13" s="55">
        <f aca="true" t="shared" si="9" ref="AA13:AA29">IF(D13&gt;$B$6,D13+$B$6,0)</f>
        <v>0</v>
      </c>
      <c r="AB13" s="59">
        <f aca="true" t="shared" si="10" ref="AB13:AB29">IF(C13&gt;0,AB12+1,AB12)</f>
        <v>0</v>
      </c>
      <c r="AC13" s="59">
        <f aca="true" t="shared" si="11" ref="AC13:AC29">IF(D13&gt;0,AC12+1,AC12)</f>
        <v>0</v>
      </c>
    </row>
    <row r="14" spans="1:29" ht="12.75">
      <c r="A14" s="193">
        <v>2</v>
      </c>
      <c r="B14" s="145">
        <f aca="true" t="shared" si="12" ref="B14:B25">B13+$B$13</f>
        <v>0.6</v>
      </c>
      <c r="C14" s="35">
        <f t="shared" si="3"/>
        <v>0</v>
      </c>
      <c r="D14" s="35">
        <f t="shared" si="4"/>
        <v>0</v>
      </c>
      <c r="E14" s="32" t="str">
        <f t="shared" si="5"/>
        <v> </v>
      </c>
      <c r="F14" s="65" t="str">
        <f t="shared" si="6"/>
        <v> - </v>
      </c>
      <c r="G14" s="65"/>
      <c r="U14" s="55">
        <f t="shared" si="0"/>
        <v>0.6</v>
      </c>
      <c r="V14" s="55">
        <f t="shared" si="1"/>
        <v>0</v>
      </c>
      <c r="W14" s="55">
        <f t="shared" si="2"/>
        <v>0</v>
      </c>
      <c r="X14" s="55">
        <f t="shared" si="7"/>
        <v>0</v>
      </c>
      <c r="Y14" s="55">
        <f t="shared" si="8"/>
        <v>0</v>
      </c>
      <c r="Z14" s="55">
        <f aca="true" t="shared" si="13" ref="Z14:Z29">IF(D14&gt;$B$6,$B$6,D14)</f>
        <v>0</v>
      </c>
      <c r="AA14" s="55">
        <f t="shared" si="9"/>
        <v>0</v>
      </c>
      <c r="AB14" s="59">
        <f t="shared" si="10"/>
        <v>0</v>
      </c>
      <c r="AC14" s="59">
        <f t="shared" si="11"/>
        <v>0</v>
      </c>
    </row>
    <row r="15" spans="1:29" ht="12.75">
      <c r="A15" s="193">
        <v>3</v>
      </c>
      <c r="B15" s="145">
        <f t="shared" si="12"/>
        <v>0.8999999999999999</v>
      </c>
      <c r="C15" s="35">
        <f t="shared" si="3"/>
        <v>0</v>
      </c>
      <c r="D15" s="35">
        <f t="shared" si="4"/>
        <v>0</v>
      </c>
      <c r="E15" s="32" t="str">
        <f t="shared" si="5"/>
        <v> </v>
      </c>
      <c r="F15" s="65" t="str">
        <f t="shared" si="6"/>
        <v> - </v>
      </c>
      <c r="G15" s="65"/>
      <c r="U15" s="55">
        <f t="shared" si="0"/>
        <v>0.8999999999999999</v>
      </c>
      <c r="V15" s="55">
        <f t="shared" si="1"/>
        <v>0</v>
      </c>
      <c r="W15" s="55">
        <f t="shared" si="2"/>
        <v>0</v>
      </c>
      <c r="X15" s="55">
        <f t="shared" si="7"/>
        <v>0</v>
      </c>
      <c r="Y15" s="55">
        <f t="shared" si="8"/>
        <v>0</v>
      </c>
      <c r="Z15" s="55">
        <f t="shared" si="13"/>
        <v>0</v>
      </c>
      <c r="AA15" s="55">
        <f t="shared" si="9"/>
        <v>0</v>
      </c>
      <c r="AB15" s="59">
        <f t="shared" si="10"/>
        <v>0</v>
      </c>
      <c r="AC15" s="59">
        <f t="shared" si="11"/>
        <v>0</v>
      </c>
    </row>
    <row r="16" spans="1:29" ht="12.75">
      <c r="A16" s="193">
        <v>4</v>
      </c>
      <c r="B16" s="145">
        <f t="shared" si="12"/>
        <v>1.2</v>
      </c>
      <c r="C16" s="35">
        <f t="shared" si="3"/>
        <v>0</v>
      </c>
      <c r="D16" s="35">
        <f t="shared" si="4"/>
        <v>0</v>
      </c>
      <c r="E16" s="32" t="str">
        <f t="shared" si="5"/>
        <v> </v>
      </c>
      <c r="F16" s="65" t="str">
        <f t="shared" si="6"/>
        <v> - </v>
      </c>
      <c r="G16" s="65"/>
      <c r="U16" s="55">
        <f t="shared" si="0"/>
        <v>1.2</v>
      </c>
      <c r="V16" s="55">
        <f t="shared" si="1"/>
        <v>0</v>
      </c>
      <c r="W16" s="55">
        <f t="shared" si="2"/>
        <v>0</v>
      </c>
      <c r="X16" s="55">
        <f t="shared" si="7"/>
        <v>0</v>
      </c>
      <c r="Y16" s="55">
        <f t="shared" si="8"/>
        <v>0</v>
      </c>
      <c r="Z16" s="55">
        <f t="shared" si="13"/>
        <v>0</v>
      </c>
      <c r="AA16" s="55">
        <f t="shared" si="9"/>
        <v>0</v>
      </c>
      <c r="AB16" s="59">
        <f t="shared" si="10"/>
        <v>0</v>
      </c>
      <c r="AC16" s="59">
        <f t="shared" si="11"/>
        <v>0</v>
      </c>
    </row>
    <row r="17" spans="1:29" ht="12.75">
      <c r="A17" s="193">
        <v>5</v>
      </c>
      <c r="B17" s="145">
        <f t="shared" si="12"/>
        <v>1.5</v>
      </c>
      <c r="C17" s="35">
        <f t="shared" si="3"/>
        <v>0</v>
      </c>
      <c r="D17" s="35">
        <f t="shared" si="4"/>
        <v>0</v>
      </c>
      <c r="E17" s="32" t="str">
        <f t="shared" si="5"/>
        <v> </v>
      </c>
      <c r="F17" s="65" t="str">
        <f t="shared" si="6"/>
        <v> - </v>
      </c>
      <c r="G17" s="65"/>
      <c r="U17" s="55">
        <f t="shared" si="0"/>
        <v>1.5</v>
      </c>
      <c r="V17" s="55">
        <f t="shared" si="1"/>
        <v>0</v>
      </c>
      <c r="W17" s="55">
        <f t="shared" si="2"/>
        <v>0</v>
      </c>
      <c r="X17" s="55">
        <f t="shared" si="7"/>
        <v>0</v>
      </c>
      <c r="Y17" s="55">
        <f t="shared" si="8"/>
        <v>0</v>
      </c>
      <c r="Z17" s="55">
        <f t="shared" si="13"/>
        <v>0</v>
      </c>
      <c r="AA17" s="55">
        <f t="shared" si="9"/>
        <v>0</v>
      </c>
      <c r="AB17" s="59">
        <f t="shared" si="10"/>
        <v>0</v>
      </c>
      <c r="AC17" s="59">
        <f t="shared" si="11"/>
        <v>0</v>
      </c>
    </row>
    <row r="18" spans="1:29" ht="12.75">
      <c r="A18" s="193">
        <v>6</v>
      </c>
      <c r="B18" s="145">
        <f t="shared" si="12"/>
        <v>1.8</v>
      </c>
      <c r="C18" s="35">
        <f t="shared" si="3"/>
        <v>0.29699999999999993</v>
      </c>
      <c r="D18" s="35">
        <f t="shared" si="4"/>
        <v>0</v>
      </c>
      <c r="E18" s="32" t="str">
        <f t="shared" si="5"/>
        <v> </v>
      </c>
      <c r="F18" s="65" t="str">
        <f t="shared" si="6"/>
        <v> - </v>
      </c>
      <c r="G18" s="65"/>
      <c r="U18" s="55">
        <f t="shared" si="0"/>
        <v>1.5030000000000001</v>
      </c>
      <c r="V18" s="55">
        <f t="shared" si="1"/>
        <v>0.29699999999999993</v>
      </c>
      <c r="W18" s="55">
        <f t="shared" si="2"/>
        <v>0</v>
      </c>
      <c r="X18" s="55">
        <f t="shared" si="7"/>
        <v>0.29699999999999993</v>
      </c>
      <c r="Y18" s="55">
        <f t="shared" si="8"/>
        <v>0</v>
      </c>
      <c r="Z18" s="55">
        <f t="shared" si="13"/>
        <v>0</v>
      </c>
      <c r="AA18" s="55">
        <f t="shared" si="9"/>
        <v>0</v>
      </c>
      <c r="AB18" s="59">
        <f t="shared" si="10"/>
        <v>1</v>
      </c>
      <c r="AC18" s="59">
        <f t="shared" si="11"/>
        <v>0</v>
      </c>
    </row>
    <row r="19" spans="1:29" ht="12.75">
      <c r="A19" s="193">
        <v>7</v>
      </c>
      <c r="B19" s="145">
        <f t="shared" si="12"/>
        <v>2.1</v>
      </c>
      <c r="C19" s="35">
        <f t="shared" si="3"/>
        <v>0.8940000000000001</v>
      </c>
      <c r="D19" s="35">
        <f t="shared" si="4"/>
        <v>0</v>
      </c>
      <c r="E19" s="32" t="str">
        <f t="shared" si="5"/>
        <v> </v>
      </c>
      <c r="F19" s="65" t="str">
        <f t="shared" si="6"/>
        <v> - </v>
      </c>
      <c r="G19" s="65"/>
      <c r="U19" s="55">
        <f t="shared" si="0"/>
        <v>1.5030000000000001</v>
      </c>
      <c r="V19" s="55">
        <f t="shared" si="1"/>
        <v>0.597</v>
      </c>
      <c r="W19" s="55">
        <f t="shared" si="2"/>
        <v>0</v>
      </c>
      <c r="X19" s="55">
        <f t="shared" si="7"/>
        <v>0.8940000000000001</v>
      </c>
      <c r="Y19" s="55">
        <f t="shared" si="8"/>
        <v>0</v>
      </c>
      <c r="Z19" s="55">
        <f t="shared" si="13"/>
        <v>0</v>
      </c>
      <c r="AA19" s="55">
        <f t="shared" si="9"/>
        <v>0</v>
      </c>
      <c r="AB19" s="59">
        <f t="shared" si="10"/>
        <v>2</v>
      </c>
      <c r="AC19" s="59">
        <f t="shared" si="11"/>
        <v>0</v>
      </c>
    </row>
    <row r="20" spans="1:29" ht="12.75">
      <c r="A20" s="193">
        <v>8</v>
      </c>
      <c r="B20" s="145">
        <f t="shared" si="12"/>
        <v>2.4</v>
      </c>
      <c r="C20" s="35">
        <f t="shared" si="3"/>
        <v>1.791</v>
      </c>
      <c r="D20" s="35">
        <f t="shared" si="4"/>
        <v>0</v>
      </c>
      <c r="E20" s="32" t="str">
        <f t="shared" si="5"/>
        <v> </v>
      </c>
      <c r="F20" s="65" t="str">
        <f t="shared" si="6"/>
        <v> - </v>
      </c>
      <c r="G20" s="65"/>
      <c r="U20" s="55">
        <f t="shared" si="0"/>
        <v>1.5030000000000001</v>
      </c>
      <c r="V20" s="55">
        <f t="shared" si="1"/>
        <v>0.8969999999999998</v>
      </c>
      <c r="W20" s="55">
        <f t="shared" si="2"/>
        <v>0</v>
      </c>
      <c r="X20" s="55">
        <f t="shared" si="7"/>
        <v>1.791</v>
      </c>
      <c r="Y20" s="55">
        <f t="shared" si="8"/>
        <v>0</v>
      </c>
      <c r="Z20" s="55">
        <f t="shared" si="13"/>
        <v>0</v>
      </c>
      <c r="AA20" s="55">
        <f t="shared" si="9"/>
        <v>0</v>
      </c>
      <c r="AB20" s="59">
        <f t="shared" si="10"/>
        <v>3</v>
      </c>
      <c r="AC20" s="59">
        <f t="shared" si="11"/>
        <v>0</v>
      </c>
    </row>
    <row r="21" spans="1:29" ht="12.75">
      <c r="A21" s="193">
        <v>9</v>
      </c>
      <c r="B21" s="145">
        <f t="shared" si="12"/>
        <v>2.6999999999999997</v>
      </c>
      <c r="C21" s="35">
        <f t="shared" si="3"/>
        <v>2.9879999999999995</v>
      </c>
      <c r="D21" s="35">
        <f t="shared" si="4"/>
        <v>0</v>
      </c>
      <c r="E21" s="32" t="str">
        <f t="shared" si="5"/>
        <v> </v>
      </c>
      <c r="F21" s="65" t="str">
        <f t="shared" si="6"/>
        <v> - </v>
      </c>
      <c r="G21" s="65"/>
      <c r="U21" s="55">
        <f t="shared" si="0"/>
        <v>1.5030000000000001</v>
      </c>
      <c r="V21" s="55">
        <f t="shared" si="1"/>
        <v>1.1969999999999996</v>
      </c>
      <c r="W21" s="55">
        <f t="shared" si="2"/>
        <v>0</v>
      </c>
      <c r="X21" s="55">
        <f t="shared" si="7"/>
        <v>2.9879999999999995</v>
      </c>
      <c r="Y21" s="55">
        <f t="shared" si="8"/>
        <v>0</v>
      </c>
      <c r="Z21" s="55">
        <f t="shared" si="13"/>
        <v>0</v>
      </c>
      <c r="AA21" s="55">
        <f t="shared" si="9"/>
        <v>0</v>
      </c>
      <c r="AB21" s="59">
        <f t="shared" si="10"/>
        <v>4</v>
      </c>
      <c r="AC21" s="59">
        <f t="shared" si="11"/>
        <v>0</v>
      </c>
    </row>
    <row r="22" spans="1:29" ht="12.75">
      <c r="A22" s="193">
        <v>10</v>
      </c>
      <c r="B22" s="145">
        <f t="shared" si="12"/>
        <v>2.9999999999999996</v>
      </c>
      <c r="C22" s="35">
        <f t="shared" si="3"/>
        <v>4.484999999999999</v>
      </c>
      <c r="D22" s="35">
        <f t="shared" si="4"/>
        <v>0</v>
      </c>
      <c r="E22" s="32" t="str">
        <f t="shared" si="5"/>
        <v> </v>
      </c>
      <c r="F22" s="65" t="str">
        <f t="shared" si="6"/>
        <v> - </v>
      </c>
      <c r="G22" s="65"/>
      <c r="U22" s="55">
        <f t="shared" si="0"/>
        <v>1.5030000000000001</v>
      </c>
      <c r="V22" s="55">
        <f t="shared" si="1"/>
        <v>1.4969999999999994</v>
      </c>
      <c r="W22" s="55">
        <f t="shared" si="2"/>
        <v>0</v>
      </c>
      <c r="X22" s="55">
        <f t="shared" si="7"/>
        <v>4.484999999999999</v>
      </c>
      <c r="Y22" s="55">
        <f t="shared" si="8"/>
        <v>0</v>
      </c>
      <c r="Z22" s="55">
        <f t="shared" si="13"/>
        <v>0</v>
      </c>
      <c r="AA22" s="55">
        <f t="shared" si="9"/>
        <v>0</v>
      </c>
      <c r="AB22" s="59">
        <f t="shared" si="10"/>
        <v>5</v>
      </c>
      <c r="AC22" s="59">
        <f t="shared" si="11"/>
        <v>0</v>
      </c>
    </row>
    <row r="23" spans="1:29" ht="12.75">
      <c r="A23" s="193">
        <v>11</v>
      </c>
      <c r="B23" s="145">
        <f t="shared" si="12"/>
        <v>3.2999999999999994</v>
      </c>
      <c r="C23" s="35">
        <f t="shared" si="3"/>
        <v>6.281999999999998</v>
      </c>
      <c r="D23" s="35">
        <f t="shared" si="4"/>
        <v>0</v>
      </c>
      <c r="E23" s="32" t="str">
        <f t="shared" si="5"/>
        <v> </v>
      </c>
      <c r="F23" s="65" t="str">
        <f t="shared" si="6"/>
        <v> - </v>
      </c>
      <c r="G23" s="65"/>
      <c r="U23" s="55">
        <f t="shared" si="0"/>
        <v>1.5030000000000001</v>
      </c>
      <c r="V23" s="55">
        <f t="shared" si="1"/>
        <v>1.7969999999999993</v>
      </c>
      <c r="W23" s="55">
        <f t="shared" si="2"/>
        <v>0</v>
      </c>
      <c r="X23" s="55">
        <f t="shared" si="7"/>
        <v>6.281999999999998</v>
      </c>
      <c r="Y23" s="55">
        <f t="shared" si="8"/>
        <v>0</v>
      </c>
      <c r="Z23" s="55">
        <f t="shared" si="13"/>
        <v>0</v>
      </c>
      <c r="AA23" s="55">
        <f t="shared" si="9"/>
        <v>0</v>
      </c>
      <c r="AB23" s="59">
        <f t="shared" si="10"/>
        <v>6</v>
      </c>
      <c r="AC23" s="59">
        <f t="shared" si="11"/>
        <v>0</v>
      </c>
    </row>
    <row r="24" spans="1:29" ht="12.75">
      <c r="A24" s="193">
        <v>12</v>
      </c>
      <c r="B24" s="145">
        <f t="shared" si="12"/>
        <v>3.599999999999999</v>
      </c>
      <c r="C24" s="35">
        <f t="shared" si="3"/>
        <v>8.378999999999998</v>
      </c>
      <c r="D24" s="35">
        <f t="shared" si="4"/>
        <v>0</v>
      </c>
      <c r="E24" s="32" t="str">
        <f t="shared" si="5"/>
        <v> </v>
      </c>
      <c r="F24" s="65" t="str">
        <f t="shared" si="6"/>
        <v> - </v>
      </c>
      <c r="G24" s="65"/>
      <c r="U24" s="55">
        <f t="shared" si="0"/>
        <v>1.5030000000000001</v>
      </c>
      <c r="V24" s="55">
        <f t="shared" si="1"/>
        <v>2.096999999999999</v>
      </c>
      <c r="W24" s="55">
        <f t="shared" si="2"/>
        <v>0</v>
      </c>
      <c r="X24" s="55">
        <f t="shared" si="7"/>
        <v>8.378999999999998</v>
      </c>
      <c r="Y24" s="55">
        <f t="shared" si="8"/>
        <v>0</v>
      </c>
      <c r="Z24" s="55">
        <f t="shared" si="13"/>
        <v>0</v>
      </c>
      <c r="AA24" s="55">
        <f t="shared" si="9"/>
        <v>0</v>
      </c>
      <c r="AB24" s="59">
        <f t="shared" si="10"/>
        <v>7</v>
      </c>
      <c r="AC24" s="59">
        <f t="shared" si="11"/>
        <v>0</v>
      </c>
    </row>
    <row r="25" spans="1:29" ht="12.75">
      <c r="A25" s="193">
        <v>13</v>
      </c>
      <c r="B25" s="145">
        <f t="shared" si="12"/>
        <v>3.899999999999999</v>
      </c>
      <c r="C25" s="35">
        <f t="shared" si="3"/>
        <v>10.775999999999996</v>
      </c>
      <c r="D25" s="35">
        <f t="shared" si="4"/>
        <v>0</v>
      </c>
      <c r="E25" s="32" t="str">
        <f t="shared" si="5"/>
        <v>XX</v>
      </c>
      <c r="F25" s="65">
        <f t="shared" si="6"/>
        <v>1.9949999999999997</v>
      </c>
      <c r="G25" s="65"/>
      <c r="I25" s="11"/>
      <c r="J25" s="11"/>
      <c r="K25" s="11"/>
      <c r="L25" s="11"/>
      <c r="M25" s="11"/>
      <c r="N25" s="11"/>
      <c r="O25" s="11"/>
      <c r="U25" s="55">
        <f t="shared" si="0"/>
        <v>1.5030000000000001</v>
      </c>
      <c r="V25" s="55">
        <f t="shared" si="1"/>
        <v>2.396999999999999</v>
      </c>
      <c r="W25" s="55">
        <f t="shared" si="2"/>
        <v>0</v>
      </c>
      <c r="X25" s="55">
        <f t="shared" si="7"/>
        <v>8.55</v>
      </c>
      <c r="Y25" s="55">
        <f t="shared" si="8"/>
        <v>2.2259999999999955</v>
      </c>
      <c r="Z25" s="55">
        <f t="shared" si="13"/>
        <v>0</v>
      </c>
      <c r="AA25" s="55">
        <f t="shared" si="9"/>
        <v>0</v>
      </c>
      <c r="AB25" s="59">
        <f t="shared" si="10"/>
        <v>8</v>
      </c>
      <c r="AC25" s="59">
        <f t="shared" si="11"/>
        <v>0</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13"/>
        <v>0</v>
      </c>
      <c r="AA26" s="55">
        <f t="shared" si="9"/>
        <v>0</v>
      </c>
      <c r="AB26" s="59">
        <f t="shared" si="10"/>
        <v>8</v>
      </c>
      <c r="AC26" s="59">
        <f t="shared" si="11"/>
        <v>0</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13"/>
        <v>0</v>
      </c>
      <c r="AA27" s="55">
        <f t="shared" si="9"/>
        <v>0</v>
      </c>
      <c r="AB27" s="59">
        <f t="shared" si="10"/>
        <v>8</v>
      </c>
      <c r="AC27" s="59">
        <f t="shared" si="11"/>
        <v>0</v>
      </c>
    </row>
    <row r="28" spans="1:29" ht="12.75">
      <c r="A28" s="2"/>
      <c r="B28" s="39"/>
      <c r="C28" s="35"/>
      <c r="D28" s="35"/>
      <c r="E28" s="32"/>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13"/>
        <v>0</v>
      </c>
      <c r="AA28" s="55">
        <f t="shared" si="9"/>
        <v>0</v>
      </c>
      <c r="AB28" s="59">
        <f t="shared" si="10"/>
        <v>8</v>
      </c>
      <c r="AC28" s="59">
        <f t="shared" si="11"/>
        <v>0</v>
      </c>
    </row>
    <row r="29" spans="1:29" ht="12.75">
      <c r="A29" s="2"/>
      <c r="B29" s="39"/>
      <c r="C29" s="35"/>
      <c r="D29" s="35"/>
      <c r="E29" s="32"/>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13"/>
        <v>0</v>
      </c>
      <c r="AA29" s="55">
        <f t="shared" si="9"/>
        <v>0</v>
      </c>
      <c r="AB29" s="59">
        <f t="shared" si="10"/>
        <v>8</v>
      </c>
      <c r="AC29" s="59">
        <f t="shared" si="11"/>
        <v>0</v>
      </c>
    </row>
    <row r="30" spans="1:15" ht="12.75">
      <c r="A30" s="2"/>
      <c r="B30" s="39"/>
      <c r="C30" s="35"/>
      <c r="D30" s="35"/>
      <c r="E30" s="32"/>
      <c r="F30" s="66"/>
      <c r="G30" s="65"/>
      <c r="H30" s="9"/>
      <c r="I30" s="10"/>
      <c r="J30" s="10"/>
      <c r="K30" s="10"/>
      <c r="L30" s="10"/>
      <c r="M30" s="10"/>
      <c r="N30" s="10"/>
      <c r="O30" s="10"/>
    </row>
    <row r="31" spans="1:15" ht="12.75">
      <c r="A31" s="2"/>
      <c r="B31" s="39"/>
      <c r="C31" s="35"/>
      <c r="D31" s="35"/>
      <c r="E31" s="32"/>
      <c r="F31" s="66"/>
      <c r="G31" s="65"/>
      <c r="H31" s="9"/>
      <c r="I31" s="10"/>
      <c r="J31" s="10"/>
      <c r="K31" s="10"/>
      <c r="L31" s="10"/>
      <c r="M31" s="10"/>
      <c r="N31" s="10"/>
      <c r="O31" s="10"/>
    </row>
    <row r="32" spans="1:15" ht="12.75">
      <c r="A32" s="2"/>
      <c r="B32" s="39"/>
      <c r="C32" s="35"/>
      <c r="D32" s="35"/>
      <c r="E32" s="32"/>
      <c r="F32" s="66"/>
      <c r="G32" s="65"/>
      <c r="H32" s="9"/>
      <c r="I32" s="10"/>
      <c r="J32" s="10"/>
      <c r="K32" s="10"/>
      <c r="L32" s="10"/>
      <c r="M32" s="10"/>
      <c r="N32" s="10"/>
      <c r="O32" s="10"/>
    </row>
    <row r="33" spans="1:15" ht="12.75">
      <c r="A33" s="2"/>
      <c r="B33" s="39"/>
      <c r="C33" s="35"/>
      <c r="D33" s="35"/>
      <c r="E33" s="32"/>
      <c r="F33" s="66"/>
      <c r="G33" s="65"/>
      <c r="H33" s="9"/>
      <c r="I33" s="10"/>
      <c r="J33" s="10"/>
      <c r="K33" s="10"/>
      <c r="L33" s="10"/>
      <c r="M33" s="10"/>
      <c r="N33" s="10"/>
      <c r="O33" s="10"/>
    </row>
    <row r="34" spans="1:15" ht="12.75">
      <c r="A34" s="2"/>
      <c r="B34" s="39"/>
      <c r="C34" s="35"/>
      <c r="D34" s="35"/>
      <c r="E34" s="32"/>
      <c r="F34" s="66"/>
      <c r="G34" s="65"/>
      <c r="H34" s="9"/>
      <c r="I34" s="10"/>
      <c r="J34" s="10"/>
      <c r="K34" s="10"/>
      <c r="L34" s="10"/>
      <c r="M34" s="10"/>
      <c r="N34" s="10"/>
      <c r="O34" s="10"/>
    </row>
    <row r="35" spans="1:15" ht="12.75">
      <c r="A35" s="2"/>
      <c r="B35" s="39"/>
      <c r="C35" s="35"/>
      <c r="D35" s="35"/>
      <c r="E35" s="32"/>
      <c r="F35" s="66"/>
      <c r="G35" s="65"/>
      <c r="H35" s="9"/>
      <c r="I35" s="10"/>
      <c r="J35" s="10"/>
      <c r="K35" s="10"/>
      <c r="L35" s="10"/>
      <c r="M35" s="10"/>
      <c r="N35" s="10"/>
      <c r="O35" s="10"/>
    </row>
    <row r="36" spans="3:15" ht="12.75">
      <c r="C36" s="6"/>
      <c r="D36" s="6"/>
      <c r="E36" s="6"/>
      <c r="F36" s="6"/>
      <c r="G36" s="6"/>
      <c r="H36" s="9"/>
      <c r="I36" s="10"/>
      <c r="J36" s="10"/>
      <c r="K36" s="10"/>
      <c r="L36" s="10"/>
      <c r="M36" s="10"/>
      <c r="N36" s="10"/>
      <c r="O36" s="10"/>
    </row>
    <row r="37" spans="3:15" ht="12.75">
      <c r="C37" s="6"/>
      <c r="D37" s="6"/>
      <c r="E37" s="6"/>
      <c r="F37" s="6"/>
      <c r="G37" s="6"/>
      <c r="H37" s="9"/>
      <c r="I37" s="10"/>
      <c r="J37" s="10"/>
      <c r="K37" s="10"/>
      <c r="L37" s="10"/>
      <c r="M37" s="10"/>
      <c r="N37" s="10"/>
      <c r="O37" s="10"/>
    </row>
    <row r="38" spans="3:15" ht="12.75">
      <c r="C38" s="6"/>
      <c r="D38" s="6"/>
      <c r="E38" s="6"/>
      <c r="F38" s="6"/>
      <c r="G38" s="6"/>
      <c r="H38" s="9"/>
      <c r="I38" s="10"/>
      <c r="J38" s="10"/>
      <c r="K38" s="10"/>
      <c r="L38" s="10"/>
      <c r="M38" s="10"/>
      <c r="N38" s="10"/>
      <c r="O38" s="10"/>
    </row>
    <row r="39" spans="3:15" ht="12.75">
      <c r="C39" s="6"/>
      <c r="D39" s="6"/>
      <c r="E39" s="6"/>
      <c r="F39" s="6"/>
      <c r="G39" s="6"/>
      <c r="H39" s="9"/>
      <c r="I39" s="12"/>
      <c r="J39" s="12"/>
      <c r="K39" s="12"/>
      <c r="L39" s="12"/>
      <c r="M39" s="12"/>
      <c r="N39" s="12"/>
      <c r="O39" s="12"/>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C41"/>
  <sheetViews>
    <sheetView workbookViewId="0" topLeftCell="A1">
      <selection activeCell="B4" sqref="B4"/>
    </sheetView>
  </sheetViews>
  <sheetFormatPr defaultColWidth="11.421875" defaultRowHeight="12.75"/>
  <cols>
    <col min="1" max="5" width="7.28125" style="1" customWidth="1"/>
    <col min="6" max="6" width="7.8515625" style="1" customWidth="1"/>
    <col min="7" max="8" width="7.28125" style="1" customWidth="1"/>
    <col min="9" max="19" width="7.2812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6.5">
      <c r="B2" s="7" t="s">
        <v>202</v>
      </c>
    </row>
    <row r="3" spans="8:10" ht="12.75">
      <c r="H3" s="37"/>
      <c r="I3" s="38"/>
      <c r="J3" s="41"/>
    </row>
    <row r="4" spans="1:13" ht="15">
      <c r="A4" s="5" t="s">
        <v>116</v>
      </c>
      <c r="B4" s="340">
        <v>3</v>
      </c>
      <c r="C4" s="1" t="s">
        <v>150</v>
      </c>
      <c r="D4" s="39"/>
      <c r="E4" s="40"/>
      <c r="F4" s="40"/>
      <c r="H4"/>
      <c r="L4" s="26"/>
      <c r="M4" s="26"/>
    </row>
    <row r="5" spans="1:17" ht="14.25">
      <c r="A5" s="5" t="s">
        <v>117</v>
      </c>
      <c r="B5" s="23">
        <f>0.501*B4</f>
        <v>1.5030000000000001</v>
      </c>
      <c r="C5" s="1" t="s">
        <v>139</v>
      </c>
      <c r="D5" s="2" t="s">
        <v>114</v>
      </c>
      <c r="F5" s="67" t="s">
        <v>115</v>
      </c>
      <c r="H5" s="29"/>
      <c r="I5" s="1"/>
      <c r="Q5" t="s">
        <v>144</v>
      </c>
    </row>
    <row r="6" spans="1:9" ht="14.25">
      <c r="A6" s="5" t="s">
        <v>118</v>
      </c>
      <c r="B6" s="23">
        <f>2.85*B4</f>
        <v>8.55</v>
      </c>
      <c r="C6" s="1" t="s">
        <v>139</v>
      </c>
      <c r="D6" s="2" t="s">
        <v>129</v>
      </c>
      <c r="F6" s="67" t="s">
        <v>104</v>
      </c>
      <c r="H6" s="29"/>
      <c r="I6" s="1"/>
    </row>
    <row r="7" spans="1:7" ht="14.25">
      <c r="A7" s="68" t="s">
        <v>95</v>
      </c>
      <c r="B7" s="126">
        <f>B6+B5</f>
        <v>10.053</v>
      </c>
      <c r="C7" s="1" t="s">
        <v>139</v>
      </c>
      <c r="D7" s="5" t="s">
        <v>96</v>
      </c>
      <c r="E7" s="2"/>
      <c r="F7" s="67" t="s">
        <v>38</v>
      </c>
      <c r="G7" s="67"/>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147">
        <v>1.26</v>
      </c>
      <c r="C13" s="35">
        <f aca="true" t="shared" si="3" ref="C13:C23">IF((C12+B13-$B$5)&gt;0,C12+B13-$B$5,0)</f>
        <v>0</v>
      </c>
      <c r="D13" s="35">
        <f aca="true" t="shared" si="4" ref="D13:D23">IF((D12-B13-$B$5)&gt;0,D12-B13-$B$5,0)</f>
        <v>0</v>
      </c>
      <c r="E13" s="32" t="str">
        <f aca="true" t="shared" si="5" ref="E13:E25">IF(C13&gt;$B$6,"XX",IF(D13&gt;$B$6,"XX"," "))</f>
        <v> </v>
      </c>
      <c r="F13" s="65" t="str">
        <f aca="true" t="shared" si="6" ref="F13:F25">IF(AND(C13&gt;$B$6,AB13&gt;0),0.7*($B$5+C13/AB13),IF(AND(D13&gt;$B$6,AC13&gt;0),-0.7*($B$5+D13/AC13)," - "))</f>
        <v> - </v>
      </c>
      <c r="G13" s="65"/>
      <c r="U13" s="55">
        <f t="shared" si="0"/>
        <v>1.26</v>
      </c>
      <c r="V13" s="55">
        <f t="shared" si="1"/>
        <v>0</v>
      </c>
      <c r="W13" s="55">
        <f t="shared" si="2"/>
        <v>0</v>
      </c>
      <c r="X13" s="55">
        <f aca="true" t="shared" si="7" ref="X13:X29">IF(C13&gt;$B$6,$B$6,C13)</f>
        <v>0</v>
      </c>
      <c r="Y13" s="55">
        <f aca="true" t="shared" si="8" ref="Y13:Y29">IF(C13&gt;$B$6,C13-$B$6,0)</f>
        <v>0</v>
      </c>
      <c r="Z13" s="55">
        <f aca="true" t="shared" si="9" ref="Z13:Z29">IF(D13&gt;$B$6,$B$6,D13)</f>
        <v>0</v>
      </c>
      <c r="AA13" s="55">
        <f aca="true" t="shared" si="10" ref="AA13:AA29">IF(D13&gt;$B$6,D13+$B$6,0)</f>
        <v>0</v>
      </c>
      <c r="AB13" s="59">
        <f aca="true" t="shared" si="11" ref="AB13:AB29">IF(C13&gt;0,AB12+1,AB12)</f>
        <v>0</v>
      </c>
      <c r="AC13" s="59">
        <f aca="true" t="shared" si="12" ref="AC13:AC29">IF(D13&gt;0,AC12+1,AC12)</f>
        <v>0</v>
      </c>
    </row>
    <row r="14" spans="1:29" ht="12.75">
      <c r="A14" s="193">
        <v>2</v>
      </c>
      <c r="B14" s="147">
        <f>B13+B13*1/2</f>
        <v>1.8900000000000001</v>
      </c>
      <c r="C14" s="35">
        <f t="shared" si="3"/>
        <v>0.387</v>
      </c>
      <c r="D14" s="35">
        <f t="shared" si="4"/>
        <v>0</v>
      </c>
      <c r="E14" s="32" t="str">
        <f t="shared" si="5"/>
        <v> </v>
      </c>
      <c r="F14" s="65" t="str">
        <f t="shared" si="6"/>
        <v> - </v>
      </c>
      <c r="G14" s="65"/>
      <c r="U14" s="55">
        <f t="shared" si="0"/>
        <v>1.5030000000000001</v>
      </c>
      <c r="V14" s="55">
        <f t="shared" si="1"/>
        <v>0.387</v>
      </c>
      <c r="W14" s="55">
        <f t="shared" si="2"/>
        <v>0</v>
      </c>
      <c r="X14" s="55">
        <f t="shared" si="7"/>
        <v>0.387</v>
      </c>
      <c r="Y14" s="55">
        <f t="shared" si="8"/>
        <v>0</v>
      </c>
      <c r="Z14" s="55">
        <f t="shared" si="9"/>
        <v>0</v>
      </c>
      <c r="AA14" s="55">
        <f t="shared" si="10"/>
        <v>0</v>
      </c>
      <c r="AB14" s="59">
        <f t="shared" si="11"/>
        <v>1</v>
      </c>
      <c r="AC14" s="59">
        <f t="shared" si="12"/>
        <v>0</v>
      </c>
    </row>
    <row r="15" spans="1:29" ht="12.75">
      <c r="A15" s="193">
        <v>3</v>
      </c>
      <c r="B15" s="147">
        <f>B13+B13*1/2+B13*1/4</f>
        <v>2.205</v>
      </c>
      <c r="C15" s="35">
        <f t="shared" si="3"/>
        <v>1.089</v>
      </c>
      <c r="D15" s="35">
        <f t="shared" si="4"/>
        <v>0</v>
      </c>
      <c r="E15" s="32" t="str">
        <f t="shared" si="5"/>
        <v> </v>
      </c>
      <c r="F15" s="65" t="str">
        <f t="shared" si="6"/>
        <v> - </v>
      </c>
      <c r="G15" s="65"/>
      <c r="U15" s="55">
        <f t="shared" si="0"/>
        <v>1.5030000000000001</v>
      </c>
      <c r="V15" s="55">
        <f t="shared" si="1"/>
        <v>0.702</v>
      </c>
      <c r="W15" s="55">
        <f t="shared" si="2"/>
        <v>0</v>
      </c>
      <c r="X15" s="55">
        <f t="shared" si="7"/>
        <v>1.089</v>
      </c>
      <c r="Y15" s="55">
        <f t="shared" si="8"/>
        <v>0</v>
      </c>
      <c r="Z15" s="55">
        <f t="shared" si="9"/>
        <v>0</v>
      </c>
      <c r="AA15" s="55">
        <f t="shared" si="10"/>
        <v>0</v>
      </c>
      <c r="AB15" s="59">
        <f t="shared" si="11"/>
        <v>2</v>
      </c>
      <c r="AC15" s="59">
        <f t="shared" si="12"/>
        <v>0</v>
      </c>
    </row>
    <row r="16" spans="1:29" ht="12.75">
      <c r="A16" s="193">
        <v>4</v>
      </c>
      <c r="B16" s="147">
        <f>B13+B13*1/2+B13*1/4+B13*1/8</f>
        <v>2.3625000000000003</v>
      </c>
      <c r="C16" s="35">
        <f t="shared" si="3"/>
        <v>1.9485000000000001</v>
      </c>
      <c r="D16" s="35">
        <f t="shared" si="4"/>
        <v>0</v>
      </c>
      <c r="E16" s="32" t="str">
        <f t="shared" si="5"/>
        <v> </v>
      </c>
      <c r="F16" s="65" t="str">
        <f t="shared" si="6"/>
        <v> - </v>
      </c>
      <c r="G16" s="65"/>
      <c r="U16" s="55">
        <f t="shared" si="0"/>
        <v>1.5030000000000001</v>
      </c>
      <c r="V16" s="55">
        <f t="shared" si="1"/>
        <v>0.8595000000000002</v>
      </c>
      <c r="W16" s="55">
        <f t="shared" si="2"/>
        <v>0</v>
      </c>
      <c r="X16" s="55">
        <f t="shared" si="7"/>
        <v>1.9485000000000001</v>
      </c>
      <c r="Y16" s="55">
        <f t="shared" si="8"/>
        <v>0</v>
      </c>
      <c r="Z16" s="55">
        <f t="shared" si="9"/>
        <v>0</v>
      </c>
      <c r="AA16" s="55">
        <f t="shared" si="10"/>
        <v>0</v>
      </c>
      <c r="AB16" s="59">
        <f t="shared" si="11"/>
        <v>3</v>
      </c>
      <c r="AC16" s="59">
        <f t="shared" si="12"/>
        <v>0</v>
      </c>
    </row>
    <row r="17" spans="1:29" ht="12.75">
      <c r="A17" s="193">
        <v>5</v>
      </c>
      <c r="B17" s="147">
        <f>B13+B13*1/2+B13*1/4+B13*1/8+B13*1/16</f>
        <v>2.44125</v>
      </c>
      <c r="C17" s="35">
        <f t="shared" si="3"/>
        <v>2.88675</v>
      </c>
      <c r="D17" s="35">
        <f t="shared" si="4"/>
        <v>0</v>
      </c>
      <c r="E17" s="32" t="str">
        <f t="shared" si="5"/>
        <v> </v>
      </c>
      <c r="F17" s="65" t="str">
        <f t="shared" si="6"/>
        <v> - </v>
      </c>
      <c r="G17" s="65"/>
      <c r="U17" s="55">
        <f t="shared" si="0"/>
        <v>1.5030000000000001</v>
      </c>
      <c r="V17" s="55">
        <f t="shared" si="1"/>
        <v>0.93825</v>
      </c>
      <c r="W17" s="55">
        <f t="shared" si="2"/>
        <v>0</v>
      </c>
      <c r="X17" s="55">
        <f t="shared" si="7"/>
        <v>2.88675</v>
      </c>
      <c r="Y17" s="55">
        <f t="shared" si="8"/>
        <v>0</v>
      </c>
      <c r="Z17" s="55">
        <f t="shared" si="9"/>
        <v>0</v>
      </c>
      <c r="AA17" s="55">
        <f t="shared" si="10"/>
        <v>0</v>
      </c>
      <c r="AB17" s="59">
        <f t="shared" si="11"/>
        <v>4</v>
      </c>
      <c r="AC17" s="59">
        <f t="shared" si="12"/>
        <v>0</v>
      </c>
    </row>
    <row r="18" spans="1:29" ht="12.75">
      <c r="A18" s="193">
        <v>6</v>
      </c>
      <c r="B18" s="147">
        <f>B13+B13*1/2+B13*1/4+B13*1/8+B13*1/16+B13*1/32</f>
        <v>2.4806250000000003</v>
      </c>
      <c r="C18" s="35">
        <f t="shared" si="3"/>
        <v>3.864375000000001</v>
      </c>
      <c r="D18" s="35">
        <f t="shared" si="4"/>
        <v>0</v>
      </c>
      <c r="E18" s="32" t="str">
        <f t="shared" si="5"/>
        <v> </v>
      </c>
      <c r="F18" s="65" t="str">
        <f t="shared" si="6"/>
        <v> - </v>
      </c>
      <c r="G18" s="65"/>
      <c r="U18" s="55">
        <f t="shared" si="0"/>
        <v>1.5030000000000001</v>
      </c>
      <c r="V18" s="55">
        <f t="shared" si="1"/>
        <v>0.9776250000000002</v>
      </c>
      <c r="W18" s="55">
        <f t="shared" si="2"/>
        <v>0</v>
      </c>
      <c r="X18" s="55">
        <f t="shared" si="7"/>
        <v>3.864375000000001</v>
      </c>
      <c r="Y18" s="55">
        <f t="shared" si="8"/>
        <v>0</v>
      </c>
      <c r="Z18" s="55">
        <f t="shared" si="9"/>
        <v>0</v>
      </c>
      <c r="AA18" s="55">
        <f t="shared" si="10"/>
        <v>0</v>
      </c>
      <c r="AB18" s="59">
        <f t="shared" si="11"/>
        <v>5</v>
      </c>
      <c r="AC18" s="59">
        <f t="shared" si="12"/>
        <v>0</v>
      </c>
    </row>
    <row r="19" spans="1:29" ht="12.75">
      <c r="A19" s="193">
        <v>7</v>
      </c>
      <c r="B19" s="147">
        <f>B13+B13*1/2+B13*1/4+B13*1/8+B13*1/16+B13*1/32+B13*1/64</f>
        <v>2.5003125</v>
      </c>
      <c r="C19" s="35">
        <f t="shared" si="3"/>
        <v>4.8616875</v>
      </c>
      <c r="D19" s="35">
        <f t="shared" si="4"/>
        <v>0</v>
      </c>
      <c r="E19" s="32" t="str">
        <f t="shared" si="5"/>
        <v> </v>
      </c>
      <c r="F19" s="65" t="str">
        <f t="shared" si="6"/>
        <v> - </v>
      </c>
      <c r="G19" s="65"/>
      <c r="U19" s="55">
        <f t="shared" si="0"/>
        <v>1.5030000000000001</v>
      </c>
      <c r="V19" s="55">
        <f t="shared" si="1"/>
        <v>0.9973125</v>
      </c>
      <c r="W19" s="55">
        <f t="shared" si="2"/>
        <v>0</v>
      </c>
      <c r="X19" s="55">
        <f t="shared" si="7"/>
        <v>4.8616875</v>
      </c>
      <c r="Y19" s="55">
        <f t="shared" si="8"/>
        <v>0</v>
      </c>
      <c r="Z19" s="55">
        <f t="shared" si="9"/>
        <v>0</v>
      </c>
      <c r="AA19" s="55">
        <f t="shared" si="10"/>
        <v>0</v>
      </c>
      <c r="AB19" s="59">
        <f t="shared" si="11"/>
        <v>6</v>
      </c>
      <c r="AC19" s="59">
        <f t="shared" si="12"/>
        <v>0</v>
      </c>
    </row>
    <row r="20" spans="1:29" ht="12.75">
      <c r="A20" s="193">
        <v>8</v>
      </c>
      <c r="B20" s="147">
        <f>B13+B13*1/2+B13*1/4+B13*1/8+B13*1/16+B13*1/32+B13*1/64+B13*1/128</f>
        <v>2.51015625</v>
      </c>
      <c r="C20" s="35">
        <f t="shared" si="3"/>
        <v>5.86884375</v>
      </c>
      <c r="D20" s="35">
        <f t="shared" si="4"/>
        <v>0</v>
      </c>
      <c r="E20" s="32" t="str">
        <f t="shared" si="5"/>
        <v> </v>
      </c>
      <c r="F20" s="65" t="str">
        <f t="shared" si="6"/>
        <v> - </v>
      </c>
      <c r="G20" s="65"/>
      <c r="U20" s="55">
        <f t="shared" si="0"/>
        <v>1.5030000000000001</v>
      </c>
      <c r="V20" s="55">
        <f t="shared" si="1"/>
        <v>1.00715625</v>
      </c>
      <c r="W20" s="55">
        <f t="shared" si="2"/>
        <v>0</v>
      </c>
      <c r="X20" s="55">
        <f t="shared" si="7"/>
        <v>5.86884375</v>
      </c>
      <c r="Y20" s="55">
        <f t="shared" si="8"/>
        <v>0</v>
      </c>
      <c r="Z20" s="55">
        <f t="shared" si="9"/>
        <v>0</v>
      </c>
      <c r="AA20" s="55">
        <f t="shared" si="10"/>
        <v>0</v>
      </c>
      <c r="AB20" s="59">
        <f t="shared" si="11"/>
        <v>7</v>
      </c>
      <c r="AC20" s="59">
        <f t="shared" si="12"/>
        <v>0</v>
      </c>
    </row>
    <row r="21" spans="1:29" ht="12.75">
      <c r="A21" s="193">
        <v>9</v>
      </c>
      <c r="B21" s="147">
        <f>B13+B13*1/2+B13*1/4+B13*1/8+B13*1/16+B13*1/32+B13*1/64+B13*1/128+B13*1/256</f>
        <v>2.515078125</v>
      </c>
      <c r="C21" s="35">
        <f t="shared" si="3"/>
        <v>6.880921875</v>
      </c>
      <c r="D21" s="35">
        <f t="shared" si="4"/>
        <v>0</v>
      </c>
      <c r="E21" s="32" t="str">
        <f t="shared" si="5"/>
        <v> </v>
      </c>
      <c r="F21" s="65" t="str">
        <f t="shared" si="6"/>
        <v> - </v>
      </c>
      <c r="G21" s="65"/>
      <c r="U21" s="55">
        <f t="shared" si="0"/>
        <v>1.5030000000000001</v>
      </c>
      <c r="V21" s="55">
        <f t="shared" si="1"/>
        <v>1.012078125</v>
      </c>
      <c r="W21" s="55">
        <f t="shared" si="2"/>
        <v>0</v>
      </c>
      <c r="X21" s="55">
        <f t="shared" si="7"/>
        <v>6.880921875</v>
      </c>
      <c r="Y21" s="55">
        <f t="shared" si="8"/>
        <v>0</v>
      </c>
      <c r="Z21" s="55">
        <f t="shared" si="9"/>
        <v>0</v>
      </c>
      <c r="AA21" s="55">
        <f t="shared" si="10"/>
        <v>0</v>
      </c>
      <c r="AB21" s="59">
        <f t="shared" si="11"/>
        <v>8</v>
      </c>
      <c r="AC21" s="59">
        <f t="shared" si="12"/>
        <v>0</v>
      </c>
    </row>
    <row r="22" spans="1:29" ht="12.75">
      <c r="A22" s="193">
        <v>10</v>
      </c>
      <c r="B22" s="147">
        <f>B13+B13*1/2+B13*1/4+B13*1/8+B13*1/16+B13*1/32+B13*1/64+B13*1/128+B13*1/256+B13*1/512</f>
        <v>2.5175390625</v>
      </c>
      <c r="C22" s="35">
        <f t="shared" si="3"/>
        <v>7.895460937500001</v>
      </c>
      <c r="D22" s="35">
        <f t="shared" si="4"/>
        <v>0</v>
      </c>
      <c r="E22" s="32" t="str">
        <f t="shared" si="5"/>
        <v> </v>
      </c>
      <c r="F22" s="65" t="str">
        <f t="shared" si="6"/>
        <v> - </v>
      </c>
      <c r="G22" s="65"/>
      <c r="U22" s="55">
        <f t="shared" si="0"/>
        <v>1.5030000000000001</v>
      </c>
      <c r="V22" s="55">
        <f t="shared" si="1"/>
        <v>1.0145390625</v>
      </c>
      <c r="W22" s="55">
        <f t="shared" si="2"/>
        <v>0</v>
      </c>
      <c r="X22" s="55">
        <f t="shared" si="7"/>
        <v>7.895460937500001</v>
      </c>
      <c r="Y22" s="55">
        <f t="shared" si="8"/>
        <v>0</v>
      </c>
      <c r="Z22" s="55">
        <f t="shared" si="9"/>
        <v>0</v>
      </c>
      <c r="AA22" s="55">
        <f t="shared" si="10"/>
        <v>0</v>
      </c>
      <c r="AB22" s="59">
        <f t="shared" si="11"/>
        <v>9</v>
      </c>
      <c r="AC22" s="59">
        <f t="shared" si="12"/>
        <v>0</v>
      </c>
    </row>
    <row r="23" spans="1:29" ht="12.75">
      <c r="A23" s="193">
        <v>11</v>
      </c>
      <c r="B23" s="147">
        <f>B13+B13*1/2+B13*1/4+B13*1/8+B13*1/16+B13*1/32+B13*1/64+B13*1/128+B13*1/256+B13*1/512+B13*1/1024</f>
        <v>2.5187695312500002</v>
      </c>
      <c r="C23" s="35">
        <f t="shared" si="3"/>
        <v>8.911230468750002</v>
      </c>
      <c r="D23" s="35">
        <f t="shared" si="4"/>
        <v>0</v>
      </c>
      <c r="E23" s="32" t="str">
        <f t="shared" si="5"/>
        <v>XX</v>
      </c>
      <c r="F23" s="65">
        <f t="shared" si="6"/>
        <v>1.6758861328125</v>
      </c>
      <c r="G23" s="65"/>
      <c r="U23" s="55">
        <f t="shared" si="0"/>
        <v>1.5030000000000001</v>
      </c>
      <c r="V23" s="55">
        <f t="shared" si="1"/>
        <v>1.0157695312500001</v>
      </c>
      <c r="W23" s="55">
        <f t="shared" si="2"/>
        <v>0</v>
      </c>
      <c r="X23" s="55">
        <f t="shared" si="7"/>
        <v>8.55</v>
      </c>
      <c r="Y23" s="55">
        <f t="shared" si="8"/>
        <v>0.3612304687500014</v>
      </c>
      <c r="Z23" s="55">
        <f t="shared" si="9"/>
        <v>0</v>
      </c>
      <c r="AA23" s="55">
        <f t="shared" si="10"/>
        <v>0</v>
      </c>
      <c r="AB23" s="59">
        <f t="shared" si="11"/>
        <v>10</v>
      </c>
      <c r="AC23" s="59">
        <f t="shared" si="12"/>
        <v>0</v>
      </c>
    </row>
    <row r="24" spans="1:29" ht="12.75">
      <c r="A24" s="193">
        <v>12</v>
      </c>
      <c r="B24" s="147">
        <f>B14+B14*1/2+B14*1/4+B14*1/8+B14*1/16+B14*1/32+B14*1/64+B14*1/128+B14*1/256+B14*1/512+B14*1/1024</f>
        <v>3.778154296875</v>
      </c>
      <c r="C24" s="35">
        <f>IF((C23+B24-$B$5)&gt;0,C23+B24-$B$5,0)</f>
        <v>11.186384765625002</v>
      </c>
      <c r="D24" s="35">
        <f>IF((D23-B24-$B$5)&gt;0,D23-B24-$B$5,0)</f>
        <v>0</v>
      </c>
      <c r="E24" s="32" t="str">
        <f t="shared" si="5"/>
        <v>XX</v>
      </c>
      <c r="F24" s="65">
        <f t="shared" si="6"/>
        <v>1.763960848721591</v>
      </c>
      <c r="G24" s="65"/>
      <c r="U24" s="55">
        <f t="shared" si="0"/>
        <v>1.5030000000000001</v>
      </c>
      <c r="V24" s="55">
        <f t="shared" si="1"/>
        <v>2.275154296875</v>
      </c>
      <c r="W24" s="55">
        <f t="shared" si="2"/>
        <v>0</v>
      </c>
      <c r="X24" s="55">
        <f t="shared" si="7"/>
        <v>8.55</v>
      </c>
      <c r="Y24" s="55">
        <f t="shared" si="8"/>
        <v>2.6363847656250012</v>
      </c>
      <c r="Z24" s="55">
        <f t="shared" si="9"/>
        <v>0</v>
      </c>
      <c r="AA24" s="55">
        <f t="shared" si="10"/>
        <v>0</v>
      </c>
      <c r="AB24" s="59">
        <f t="shared" si="11"/>
        <v>11</v>
      </c>
      <c r="AC24" s="59">
        <f t="shared" si="12"/>
        <v>0</v>
      </c>
    </row>
    <row r="25" spans="1:29" ht="12.75">
      <c r="A25" s="193">
        <v>13</v>
      </c>
      <c r="B25" s="34"/>
      <c r="C25" s="35"/>
      <c r="D25" s="35"/>
      <c r="E25" s="32" t="str">
        <f t="shared" si="5"/>
        <v> </v>
      </c>
      <c r="F25" s="65" t="str">
        <f t="shared" si="6"/>
        <v> - </v>
      </c>
      <c r="G25" s="65"/>
      <c r="H25" s="6"/>
      <c r="I25" s="11"/>
      <c r="J25" s="11"/>
      <c r="K25" s="11"/>
      <c r="L25" s="11"/>
      <c r="M25" s="11"/>
      <c r="N25" s="11"/>
      <c r="O25" s="11"/>
      <c r="U25" s="55">
        <f t="shared" si="0"/>
        <v>0</v>
      </c>
      <c r="V25" s="55">
        <f t="shared" si="1"/>
        <v>0</v>
      </c>
      <c r="W25" s="55">
        <f t="shared" si="2"/>
        <v>0</v>
      </c>
      <c r="X25" s="55">
        <f t="shared" si="7"/>
        <v>0</v>
      </c>
      <c r="Y25" s="55">
        <f t="shared" si="8"/>
        <v>0</v>
      </c>
      <c r="Z25" s="55">
        <f t="shared" si="9"/>
        <v>0</v>
      </c>
      <c r="AA25" s="55">
        <f t="shared" si="10"/>
        <v>0</v>
      </c>
      <c r="AB25" s="59">
        <f t="shared" si="11"/>
        <v>11</v>
      </c>
      <c r="AC25" s="59">
        <f t="shared" si="12"/>
        <v>0</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9"/>
        <v>0</v>
      </c>
      <c r="AA26" s="55">
        <f t="shared" si="10"/>
        <v>0</v>
      </c>
      <c r="AB26" s="59">
        <f t="shared" si="11"/>
        <v>11</v>
      </c>
      <c r="AC26" s="59">
        <f t="shared" si="12"/>
        <v>0</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9"/>
        <v>0</v>
      </c>
      <c r="AA27" s="55">
        <f t="shared" si="10"/>
        <v>0</v>
      </c>
      <c r="AB27" s="59">
        <f t="shared" si="11"/>
        <v>11</v>
      </c>
      <c r="AC27" s="59">
        <f t="shared" si="12"/>
        <v>0</v>
      </c>
    </row>
    <row r="28" spans="1:29" ht="12.75">
      <c r="A28" s="50"/>
      <c r="B28" s="35"/>
      <c r="C28" s="35"/>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9"/>
        <v>0</v>
      </c>
      <c r="AA28" s="55">
        <f t="shared" si="10"/>
        <v>0</v>
      </c>
      <c r="AB28" s="59">
        <f t="shared" si="11"/>
        <v>11</v>
      </c>
      <c r="AC28" s="59">
        <f t="shared" si="12"/>
        <v>0</v>
      </c>
    </row>
    <row r="29" spans="1:29" ht="12.75">
      <c r="A29" s="2"/>
      <c r="B29" s="35"/>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9"/>
        <v>0</v>
      </c>
      <c r="AA29" s="55">
        <f t="shared" si="10"/>
        <v>0</v>
      </c>
      <c r="AB29" s="59">
        <f t="shared" si="11"/>
        <v>11</v>
      </c>
      <c r="AC29" s="59">
        <f t="shared" si="12"/>
        <v>0</v>
      </c>
    </row>
    <row r="30" spans="1:15" ht="12.75">
      <c r="A30" s="2"/>
      <c r="B30" s="35"/>
      <c r="F30" s="66"/>
      <c r="G30" s="65"/>
      <c r="H30" s="9"/>
      <c r="I30" s="10"/>
      <c r="J30" s="10"/>
      <c r="K30" s="10"/>
      <c r="L30" s="10"/>
      <c r="M30" s="10"/>
      <c r="N30" s="10"/>
      <c r="O30" s="10"/>
    </row>
    <row r="31" spans="1:15" ht="12.75">
      <c r="A31" s="2"/>
      <c r="B31" s="35"/>
      <c r="F31" s="66"/>
      <c r="G31" s="65"/>
      <c r="H31" s="9"/>
      <c r="I31" s="10"/>
      <c r="J31" s="35"/>
      <c r="K31" s="10"/>
      <c r="L31" s="10"/>
      <c r="M31" s="10"/>
      <c r="N31" s="10"/>
      <c r="O31" s="10"/>
    </row>
    <row r="32" spans="1:15" ht="12.75">
      <c r="A32" s="2"/>
      <c r="B32" s="35"/>
      <c r="C32" s="35"/>
      <c r="F32" s="66"/>
      <c r="G32" s="65"/>
      <c r="H32" s="9"/>
      <c r="I32" s="10"/>
      <c r="J32" s="35"/>
      <c r="K32" s="10"/>
      <c r="L32" s="10"/>
      <c r="M32" s="10"/>
      <c r="N32" s="10"/>
      <c r="O32" s="10"/>
    </row>
    <row r="33" spans="1:15" ht="12.75">
      <c r="A33" s="2"/>
      <c r="B33" s="35"/>
      <c r="C33" s="35"/>
      <c r="F33" s="66"/>
      <c r="G33" s="65"/>
      <c r="H33" s="9"/>
      <c r="I33" s="10"/>
      <c r="J33" s="35"/>
      <c r="K33" s="10"/>
      <c r="L33" s="10"/>
      <c r="M33" s="10"/>
      <c r="N33" s="10"/>
      <c r="O33" s="10"/>
    </row>
    <row r="34" spans="1:15" ht="12.75">
      <c r="A34" s="2"/>
      <c r="B34" s="35"/>
      <c r="C34" s="35"/>
      <c r="F34" s="66"/>
      <c r="G34" s="65"/>
      <c r="H34" s="9"/>
      <c r="I34" s="10"/>
      <c r="J34" s="10"/>
      <c r="K34" s="10"/>
      <c r="L34" s="10"/>
      <c r="M34" s="10"/>
      <c r="N34" s="10"/>
      <c r="O34" s="10"/>
    </row>
    <row r="35" spans="1:15" ht="12.75">
      <c r="A35" s="2"/>
      <c r="B35" s="35"/>
      <c r="C35" s="35"/>
      <c r="F35" s="66"/>
      <c r="G35" s="65"/>
      <c r="H35" s="9"/>
      <c r="I35" s="10"/>
      <c r="J35" s="10"/>
      <c r="K35" s="10"/>
      <c r="L35" s="10"/>
      <c r="M35" s="10"/>
      <c r="N35" s="10"/>
      <c r="O35" s="10"/>
    </row>
    <row r="36" spans="1:15" ht="12.75">
      <c r="A36" s="2"/>
      <c r="B36" s="35"/>
      <c r="C36" s="6"/>
      <c r="F36" s="6"/>
      <c r="G36" s="6"/>
      <c r="H36" s="9"/>
      <c r="I36" s="10"/>
      <c r="J36" s="10"/>
      <c r="K36" s="10"/>
      <c r="L36" s="10"/>
      <c r="M36" s="10"/>
      <c r="N36" s="10"/>
      <c r="O36" s="10"/>
    </row>
    <row r="37" spans="1:15" ht="12.75">
      <c r="A37" s="2"/>
      <c r="B37" s="35"/>
      <c r="C37" s="6"/>
      <c r="F37" s="6"/>
      <c r="G37" s="6"/>
      <c r="H37" s="9"/>
      <c r="I37" s="10"/>
      <c r="J37" s="10"/>
      <c r="K37" s="10"/>
      <c r="L37" s="10"/>
      <c r="M37" s="10"/>
      <c r="N37" s="10"/>
      <c r="O37" s="10"/>
    </row>
    <row r="38" spans="1:15" ht="12.75">
      <c r="A38" s="2"/>
      <c r="B38" s="35"/>
      <c r="C38" s="6"/>
      <c r="F38" s="6"/>
      <c r="G38" s="6"/>
      <c r="H38" s="9"/>
      <c r="I38" s="10"/>
      <c r="J38" s="10"/>
      <c r="K38" s="10"/>
      <c r="L38" s="10"/>
      <c r="M38" s="10"/>
      <c r="N38" s="10"/>
      <c r="O38" s="10"/>
    </row>
    <row r="39" spans="1:15" ht="12.75">
      <c r="A39" s="2"/>
      <c r="B39" s="35"/>
      <c r="C39" s="6"/>
      <c r="D39" s="2"/>
      <c r="E39" s="35"/>
      <c r="F39" s="6"/>
      <c r="G39" s="6"/>
      <c r="H39" s="9"/>
      <c r="I39" s="12"/>
      <c r="J39" s="12"/>
      <c r="K39" s="12"/>
      <c r="L39" s="12"/>
      <c r="M39" s="12"/>
      <c r="N39" s="12"/>
      <c r="O39" s="12"/>
    </row>
    <row r="40" spans="1:5" ht="12.75">
      <c r="A40" s="2"/>
      <c r="B40" s="35"/>
      <c r="D40" s="2"/>
      <c r="E40" s="35"/>
    </row>
    <row r="41" spans="1:5" ht="12.75">
      <c r="A41" s="2"/>
      <c r="B41" s="35"/>
      <c r="D41" s="2"/>
      <c r="E41" s="35"/>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C40"/>
  <sheetViews>
    <sheetView workbookViewId="0" topLeftCell="A1">
      <selection activeCell="B4" sqref="B4"/>
    </sheetView>
  </sheetViews>
  <sheetFormatPr defaultColWidth="11.421875" defaultRowHeight="12.75"/>
  <cols>
    <col min="1" max="5" width="7.28125" style="1" customWidth="1"/>
    <col min="6" max="6" width="7.8515625" style="1" customWidth="1"/>
    <col min="7" max="8" width="7.28125" style="1" customWidth="1"/>
    <col min="9" max="19" width="7.2812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6.5">
      <c r="B2" s="7" t="s">
        <v>34</v>
      </c>
    </row>
    <row r="3" spans="8:10" ht="12.75">
      <c r="H3" s="37"/>
      <c r="I3" s="38"/>
      <c r="J3" s="41"/>
    </row>
    <row r="4" spans="1:13" ht="15">
      <c r="A4" s="5" t="s">
        <v>116</v>
      </c>
      <c r="B4" s="340">
        <v>3</v>
      </c>
      <c r="C4" s="1" t="s">
        <v>150</v>
      </c>
      <c r="D4" s="39"/>
      <c r="E4" s="40"/>
      <c r="F4" s="40"/>
      <c r="H4"/>
      <c r="L4" s="26"/>
      <c r="M4" s="26"/>
    </row>
    <row r="5" spans="1:17" ht="14.25">
      <c r="A5" s="5" t="s">
        <v>117</v>
      </c>
      <c r="B5" s="23">
        <f>0.501*B4</f>
        <v>1.5030000000000001</v>
      </c>
      <c r="C5" s="1" t="s">
        <v>139</v>
      </c>
      <c r="D5" s="2" t="s">
        <v>114</v>
      </c>
      <c r="F5" s="67" t="s">
        <v>115</v>
      </c>
      <c r="H5" s="29"/>
      <c r="I5" s="1"/>
      <c r="Q5" t="s">
        <v>144</v>
      </c>
    </row>
    <row r="6" spans="1:9" ht="14.25">
      <c r="A6" s="5" t="s">
        <v>118</v>
      </c>
      <c r="B6" s="23">
        <f>2.85*B4</f>
        <v>8.55</v>
      </c>
      <c r="C6" s="1" t="s">
        <v>139</v>
      </c>
      <c r="D6" s="2" t="s">
        <v>129</v>
      </c>
      <c r="F6" s="67" t="s">
        <v>104</v>
      </c>
      <c r="H6" s="29"/>
      <c r="I6" s="1"/>
    </row>
    <row r="7" spans="1:7" ht="14.25">
      <c r="A7" s="68" t="s">
        <v>95</v>
      </c>
      <c r="B7" s="126">
        <f>B6+B5</f>
        <v>10.053</v>
      </c>
      <c r="C7" s="1" t="s">
        <v>139</v>
      </c>
      <c r="D7" s="5" t="s">
        <v>96</v>
      </c>
      <c r="E7" s="2"/>
      <c r="F7" s="67" t="s">
        <v>38</v>
      </c>
      <c r="G7" s="67"/>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34">
        <v>-1</v>
      </c>
      <c r="C13" s="35">
        <f aca="true" t="shared" si="3" ref="C13:C25">IF((C12+B13-$B$5)&gt;0,C12+B13-$B$5,0)</f>
        <v>0</v>
      </c>
      <c r="D13" s="35">
        <f aca="true" t="shared" si="4" ref="D13:D25">IF((D12-B13-$B$5)&gt;0,D12-B13-$B$5,0)</f>
        <v>0</v>
      </c>
      <c r="E13" s="32" t="str">
        <f aca="true" t="shared" si="5" ref="E13:E25">IF(C13&gt;$B$6,"XX",IF(D13&gt;$B$6,"XX"," "))</f>
        <v> </v>
      </c>
      <c r="F13" s="65" t="str">
        <f aca="true" t="shared" si="6" ref="F13:F25">IF(AND(C13&gt;$B$6,AB13&gt;0),0.7*($B$5+C13/AB13),IF(AND(D13&gt;$B$6,AC13&gt;0),-0.7*($B$5+D13/AC13)," - "))</f>
        <v> - </v>
      </c>
      <c r="G13" s="65"/>
      <c r="U13" s="55">
        <f t="shared" si="0"/>
        <v>-1</v>
      </c>
      <c r="V13" s="55">
        <f t="shared" si="1"/>
        <v>0</v>
      </c>
      <c r="W13" s="55">
        <f t="shared" si="2"/>
        <v>0</v>
      </c>
      <c r="X13" s="55">
        <f aca="true" t="shared" si="7" ref="X13:X29">IF(C13&gt;$B$6,$B$6,C13)</f>
        <v>0</v>
      </c>
      <c r="Y13" s="55">
        <f aca="true" t="shared" si="8" ref="Y13:Y29">IF(C13&gt;$B$6,C13-$B$6,0)</f>
        <v>0</v>
      </c>
      <c r="Z13" s="55">
        <f aca="true" t="shared" si="9" ref="Z13:Z29">IF(D13&gt;$B$6,$B$6,D13)</f>
        <v>0</v>
      </c>
      <c r="AA13" s="55">
        <f aca="true" t="shared" si="10" ref="AA13:AA29">IF(D13&gt;$B$6,D13+$B$6,0)</f>
        <v>0</v>
      </c>
      <c r="AB13" s="59">
        <f aca="true" t="shared" si="11" ref="AB13:AB29">IF(C13&gt;0,AB12+1,AB12)</f>
        <v>0</v>
      </c>
      <c r="AC13" s="59">
        <f aca="true" t="shared" si="12" ref="AC13:AC29">IF(D13&gt;0,AC12+1,AC12)</f>
        <v>0</v>
      </c>
    </row>
    <row r="14" spans="1:29" ht="12.75">
      <c r="A14" s="193">
        <v>2</v>
      </c>
      <c r="B14" s="34">
        <v>1</v>
      </c>
      <c r="C14" s="35">
        <f t="shared" si="3"/>
        <v>0</v>
      </c>
      <c r="D14" s="35">
        <f t="shared" si="4"/>
        <v>0</v>
      </c>
      <c r="E14" s="32" t="str">
        <f t="shared" si="5"/>
        <v> </v>
      </c>
      <c r="F14" s="65" t="str">
        <f t="shared" si="6"/>
        <v> - </v>
      </c>
      <c r="G14" s="65"/>
      <c r="U14" s="55">
        <f t="shared" si="0"/>
        <v>1</v>
      </c>
      <c r="V14" s="55">
        <f t="shared" si="1"/>
        <v>0</v>
      </c>
      <c r="W14" s="55">
        <f t="shared" si="2"/>
        <v>0</v>
      </c>
      <c r="X14" s="55">
        <f t="shared" si="7"/>
        <v>0</v>
      </c>
      <c r="Y14" s="55">
        <f t="shared" si="8"/>
        <v>0</v>
      </c>
      <c r="Z14" s="55">
        <f t="shared" si="9"/>
        <v>0</v>
      </c>
      <c r="AA14" s="55">
        <f t="shared" si="10"/>
        <v>0</v>
      </c>
      <c r="AB14" s="59">
        <f t="shared" si="11"/>
        <v>0</v>
      </c>
      <c r="AC14" s="59">
        <f t="shared" si="12"/>
        <v>0</v>
      </c>
    </row>
    <row r="15" spans="1:29" ht="12.75">
      <c r="A15" s="193">
        <v>3</v>
      </c>
      <c r="B15" s="34">
        <v>4</v>
      </c>
      <c r="C15" s="35">
        <f t="shared" si="3"/>
        <v>2.497</v>
      </c>
      <c r="D15" s="35">
        <f t="shared" si="4"/>
        <v>0</v>
      </c>
      <c r="E15" s="32" t="str">
        <f t="shared" si="5"/>
        <v> </v>
      </c>
      <c r="F15" s="65" t="str">
        <f t="shared" si="6"/>
        <v> - </v>
      </c>
      <c r="G15" s="65"/>
      <c r="U15" s="55">
        <f t="shared" si="0"/>
        <v>1.5030000000000001</v>
      </c>
      <c r="V15" s="55">
        <f t="shared" si="1"/>
        <v>2.497</v>
      </c>
      <c r="W15" s="55">
        <f t="shared" si="2"/>
        <v>0</v>
      </c>
      <c r="X15" s="55">
        <f t="shared" si="7"/>
        <v>2.497</v>
      </c>
      <c r="Y15" s="55">
        <f t="shared" si="8"/>
        <v>0</v>
      </c>
      <c r="Z15" s="55">
        <f t="shared" si="9"/>
        <v>0</v>
      </c>
      <c r="AA15" s="55">
        <f t="shared" si="10"/>
        <v>0</v>
      </c>
      <c r="AB15" s="59">
        <f t="shared" si="11"/>
        <v>1</v>
      </c>
      <c r="AC15" s="59">
        <f t="shared" si="12"/>
        <v>0</v>
      </c>
    </row>
    <row r="16" spans="1:29" ht="12.75">
      <c r="A16" s="193">
        <v>4</v>
      </c>
      <c r="B16" s="34">
        <v>-1.5</v>
      </c>
      <c r="C16" s="35">
        <f t="shared" si="3"/>
        <v>0</v>
      </c>
      <c r="D16" s="35">
        <f t="shared" si="4"/>
        <v>0</v>
      </c>
      <c r="E16" s="32" t="str">
        <f t="shared" si="5"/>
        <v> </v>
      </c>
      <c r="F16" s="65" t="str">
        <f t="shared" si="6"/>
        <v> - </v>
      </c>
      <c r="G16" s="65"/>
      <c r="U16" s="55">
        <f t="shared" si="0"/>
        <v>-1.5</v>
      </c>
      <c r="V16" s="55">
        <f t="shared" si="1"/>
        <v>0</v>
      </c>
      <c r="W16" s="55">
        <f t="shared" si="2"/>
        <v>0</v>
      </c>
      <c r="X16" s="55">
        <f t="shared" si="7"/>
        <v>0</v>
      </c>
      <c r="Y16" s="55">
        <f t="shared" si="8"/>
        <v>0</v>
      </c>
      <c r="Z16" s="55">
        <f t="shared" si="9"/>
        <v>0</v>
      </c>
      <c r="AA16" s="55">
        <f t="shared" si="10"/>
        <v>0</v>
      </c>
      <c r="AB16" s="59">
        <f t="shared" si="11"/>
        <v>1</v>
      </c>
      <c r="AC16" s="59">
        <f t="shared" si="12"/>
        <v>0</v>
      </c>
    </row>
    <row r="17" spans="1:29" ht="12.75">
      <c r="A17" s="193">
        <v>5</v>
      </c>
      <c r="B17" s="34">
        <v>3.5</v>
      </c>
      <c r="C17" s="35">
        <f t="shared" si="3"/>
        <v>1.9969999999999999</v>
      </c>
      <c r="D17" s="35">
        <f t="shared" si="4"/>
        <v>0</v>
      </c>
      <c r="E17" s="32" t="str">
        <f t="shared" si="5"/>
        <v> </v>
      </c>
      <c r="F17" s="65" t="str">
        <f t="shared" si="6"/>
        <v> - </v>
      </c>
      <c r="G17" s="65"/>
      <c r="U17" s="55">
        <f t="shared" si="0"/>
        <v>1.5030000000000001</v>
      </c>
      <c r="V17" s="55">
        <f t="shared" si="1"/>
        <v>1.9969999999999999</v>
      </c>
      <c r="W17" s="55">
        <f t="shared" si="2"/>
        <v>0</v>
      </c>
      <c r="X17" s="55">
        <f t="shared" si="7"/>
        <v>1.9969999999999999</v>
      </c>
      <c r="Y17" s="55">
        <f t="shared" si="8"/>
        <v>0</v>
      </c>
      <c r="Z17" s="55">
        <f t="shared" si="9"/>
        <v>0</v>
      </c>
      <c r="AA17" s="55">
        <f t="shared" si="10"/>
        <v>0</v>
      </c>
      <c r="AB17" s="59">
        <f t="shared" si="11"/>
        <v>2</v>
      </c>
      <c r="AC17" s="59">
        <f t="shared" si="12"/>
        <v>0</v>
      </c>
    </row>
    <row r="18" spans="1:29" ht="12.75">
      <c r="A18" s="193">
        <v>6</v>
      </c>
      <c r="B18" s="34">
        <v>-3</v>
      </c>
      <c r="C18" s="35">
        <f t="shared" si="3"/>
        <v>0</v>
      </c>
      <c r="D18" s="35">
        <f t="shared" si="4"/>
        <v>1.4969999999999999</v>
      </c>
      <c r="E18" s="32" t="str">
        <f t="shared" si="5"/>
        <v> </v>
      </c>
      <c r="F18" s="65" t="str">
        <f t="shared" si="6"/>
        <v> - </v>
      </c>
      <c r="G18" s="65"/>
      <c r="U18" s="55">
        <f t="shared" si="0"/>
        <v>-1.5030000000000001</v>
      </c>
      <c r="V18" s="55">
        <f t="shared" si="1"/>
        <v>0</v>
      </c>
      <c r="W18" s="55">
        <f t="shared" si="2"/>
        <v>-1.4969999999999999</v>
      </c>
      <c r="X18" s="55">
        <f t="shared" si="7"/>
        <v>0</v>
      </c>
      <c r="Y18" s="55">
        <f t="shared" si="8"/>
        <v>0</v>
      </c>
      <c r="Z18" s="55">
        <f t="shared" si="9"/>
        <v>1.4969999999999999</v>
      </c>
      <c r="AA18" s="55">
        <f t="shared" si="10"/>
        <v>0</v>
      </c>
      <c r="AB18" s="59">
        <f t="shared" si="11"/>
        <v>2</v>
      </c>
      <c r="AC18" s="59">
        <f t="shared" si="12"/>
        <v>1</v>
      </c>
    </row>
    <row r="19" spans="1:29" ht="12.75">
      <c r="A19" s="193">
        <v>7</v>
      </c>
      <c r="B19" s="34">
        <v>4.5</v>
      </c>
      <c r="C19" s="35">
        <f t="shared" si="3"/>
        <v>2.997</v>
      </c>
      <c r="D19" s="35">
        <f t="shared" si="4"/>
        <v>0</v>
      </c>
      <c r="E19" s="32" t="str">
        <f t="shared" si="5"/>
        <v> </v>
      </c>
      <c r="F19" s="65" t="str">
        <f t="shared" si="6"/>
        <v> - </v>
      </c>
      <c r="G19" s="65"/>
      <c r="U19" s="55">
        <f t="shared" si="0"/>
        <v>1.5030000000000001</v>
      </c>
      <c r="V19" s="55">
        <f t="shared" si="1"/>
        <v>2.997</v>
      </c>
      <c r="W19" s="55">
        <f t="shared" si="2"/>
        <v>0</v>
      </c>
      <c r="X19" s="55">
        <f t="shared" si="7"/>
        <v>2.997</v>
      </c>
      <c r="Y19" s="55">
        <f t="shared" si="8"/>
        <v>0</v>
      </c>
      <c r="Z19" s="55">
        <f t="shared" si="9"/>
        <v>0</v>
      </c>
      <c r="AA19" s="55">
        <f t="shared" si="10"/>
        <v>0</v>
      </c>
      <c r="AB19" s="59">
        <f t="shared" si="11"/>
        <v>3</v>
      </c>
      <c r="AC19" s="59">
        <f t="shared" si="12"/>
        <v>1</v>
      </c>
    </row>
    <row r="20" spans="1:29" ht="12.75">
      <c r="A20" s="193">
        <v>8</v>
      </c>
      <c r="B20" s="34">
        <v>0.5</v>
      </c>
      <c r="C20" s="35">
        <f t="shared" si="3"/>
        <v>1.9939999999999998</v>
      </c>
      <c r="D20" s="35">
        <f t="shared" si="4"/>
        <v>0</v>
      </c>
      <c r="E20" s="32" t="str">
        <f t="shared" si="5"/>
        <v> </v>
      </c>
      <c r="F20" s="65" t="str">
        <f t="shared" si="6"/>
        <v> - </v>
      </c>
      <c r="G20" s="65"/>
      <c r="U20" s="55">
        <f t="shared" si="0"/>
        <v>0.5</v>
      </c>
      <c r="V20" s="55">
        <f t="shared" si="1"/>
        <v>0</v>
      </c>
      <c r="W20" s="55">
        <f t="shared" si="2"/>
        <v>0</v>
      </c>
      <c r="X20" s="55">
        <f t="shared" si="7"/>
        <v>1.9939999999999998</v>
      </c>
      <c r="Y20" s="55">
        <f t="shared" si="8"/>
        <v>0</v>
      </c>
      <c r="Z20" s="55">
        <f t="shared" si="9"/>
        <v>0</v>
      </c>
      <c r="AA20" s="55">
        <f t="shared" si="10"/>
        <v>0</v>
      </c>
      <c r="AB20" s="59">
        <f t="shared" si="11"/>
        <v>4</v>
      </c>
      <c r="AC20" s="59">
        <f t="shared" si="12"/>
        <v>1</v>
      </c>
    </row>
    <row r="21" spans="1:29" ht="12.75">
      <c r="A21" s="193">
        <v>9</v>
      </c>
      <c r="B21" s="34">
        <v>5</v>
      </c>
      <c r="C21" s="35">
        <f t="shared" si="3"/>
        <v>5.491</v>
      </c>
      <c r="D21" s="35">
        <f t="shared" si="4"/>
        <v>0</v>
      </c>
      <c r="E21" s="32" t="str">
        <f t="shared" si="5"/>
        <v> </v>
      </c>
      <c r="F21" s="65" t="str">
        <f t="shared" si="6"/>
        <v> - </v>
      </c>
      <c r="G21" s="65"/>
      <c r="U21" s="55">
        <f t="shared" si="0"/>
        <v>1.5030000000000001</v>
      </c>
      <c r="V21" s="55">
        <f t="shared" si="1"/>
        <v>3.497</v>
      </c>
      <c r="W21" s="55">
        <f t="shared" si="2"/>
        <v>0</v>
      </c>
      <c r="X21" s="55">
        <f t="shared" si="7"/>
        <v>5.491</v>
      </c>
      <c r="Y21" s="55">
        <f t="shared" si="8"/>
        <v>0</v>
      </c>
      <c r="Z21" s="55">
        <f t="shared" si="9"/>
        <v>0</v>
      </c>
      <c r="AA21" s="55">
        <f t="shared" si="10"/>
        <v>0</v>
      </c>
      <c r="AB21" s="59">
        <f t="shared" si="11"/>
        <v>5</v>
      </c>
      <c r="AC21" s="59">
        <f t="shared" si="12"/>
        <v>1</v>
      </c>
    </row>
    <row r="22" spans="1:29" ht="12.75">
      <c r="A22" s="193">
        <v>10</v>
      </c>
      <c r="B22" s="34">
        <v>-4</v>
      </c>
      <c r="C22" s="35">
        <f t="shared" si="3"/>
        <v>0</v>
      </c>
      <c r="D22" s="35">
        <f t="shared" si="4"/>
        <v>2.497</v>
      </c>
      <c r="E22" s="32" t="str">
        <f t="shared" si="5"/>
        <v> </v>
      </c>
      <c r="F22" s="65" t="str">
        <f t="shared" si="6"/>
        <v> - </v>
      </c>
      <c r="G22" s="65"/>
      <c r="U22" s="55">
        <f t="shared" si="0"/>
        <v>-1.5030000000000001</v>
      </c>
      <c r="V22" s="55">
        <f t="shared" si="1"/>
        <v>0</v>
      </c>
      <c r="W22" s="55">
        <f t="shared" si="2"/>
        <v>-2.497</v>
      </c>
      <c r="X22" s="55">
        <f t="shared" si="7"/>
        <v>0</v>
      </c>
      <c r="Y22" s="55">
        <f t="shared" si="8"/>
        <v>0</v>
      </c>
      <c r="Z22" s="55">
        <f t="shared" si="9"/>
        <v>2.497</v>
      </c>
      <c r="AA22" s="55">
        <f t="shared" si="10"/>
        <v>0</v>
      </c>
      <c r="AB22" s="59">
        <f t="shared" si="11"/>
        <v>5</v>
      </c>
      <c r="AC22" s="59">
        <f t="shared" si="12"/>
        <v>2</v>
      </c>
    </row>
    <row r="23" spans="1:29" ht="12.75">
      <c r="A23" s="193">
        <v>11</v>
      </c>
      <c r="B23" s="34">
        <v>9</v>
      </c>
      <c r="C23" s="35">
        <f t="shared" si="3"/>
        <v>7.497</v>
      </c>
      <c r="D23" s="35">
        <f t="shared" si="4"/>
        <v>0</v>
      </c>
      <c r="E23" s="32" t="str">
        <f t="shared" si="5"/>
        <v> </v>
      </c>
      <c r="F23" s="65" t="str">
        <f t="shared" si="6"/>
        <v> - </v>
      </c>
      <c r="G23" s="65"/>
      <c r="U23" s="55">
        <f t="shared" si="0"/>
        <v>1.5030000000000001</v>
      </c>
      <c r="V23" s="55">
        <f t="shared" si="1"/>
        <v>7.497</v>
      </c>
      <c r="W23" s="55">
        <f t="shared" si="2"/>
        <v>0</v>
      </c>
      <c r="X23" s="55">
        <f t="shared" si="7"/>
        <v>7.497</v>
      </c>
      <c r="Y23" s="55">
        <f t="shared" si="8"/>
        <v>0</v>
      </c>
      <c r="Z23" s="55">
        <f t="shared" si="9"/>
        <v>0</v>
      </c>
      <c r="AA23" s="55">
        <f t="shared" si="10"/>
        <v>0</v>
      </c>
      <c r="AB23" s="59">
        <f t="shared" si="11"/>
        <v>6</v>
      </c>
      <c r="AC23" s="59">
        <f t="shared" si="12"/>
        <v>2</v>
      </c>
    </row>
    <row r="24" spans="1:29" ht="12.75">
      <c r="A24" s="193">
        <v>12</v>
      </c>
      <c r="B24" s="34">
        <v>-1.5</v>
      </c>
      <c r="C24" s="35">
        <f t="shared" si="3"/>
        <v>4.494</v>
      </c>
      <c r="D24" s="35">
        <f t="shared" si="4"/>
        <v>0</v>
      </c>
      <c r="E24" s="32" t="str">
        <f t="shared" si="5"/>
        <v> </v>
      </c>
      <c r="F24" s="65" t="str">
        <f t="shared" si="6"/>
        <v> - </v>
      </c>
      <c r="G24" s="65"/>
      <c r="U24" s="55">
        <f t="shared" si="0"/>
        <v>-1.5</v>
      </c>
      <c r="V24" s="55">
        <f t="shared" si="1"/>
        <v>0</v>
      </c>
      <c r="W24" s="55">
        <f t="shared" si="2"/>
        <v>0</v>
      </c>
      <c r="X24" s="55">
        <f t="shared" si="7"/>
        <v>4.494</v>
      </c>
      <c r="Y24" s="55">
        <f t="shared" si="8"/>
        <v>0</v>
      </c>
      <c r="Z24" s="55">
        <f t="shared" si="9"/>
        <v>0</v>
      </c>
      <c r="AA24" s="55">
        <f t="shared" si="10"/>
        <v>0</v>
      </c>
      <c r="AB24" s="59">
        <f t="shared" si="11"/>
        <v>7</v>
      </c>
      <c r="AC24" s="59">
        <f t="shared" si="12"/>
        <v>2</v>
      </c>
    </row>
    <row r="25" spans="1:29" ht="12.75">
      <c r="A25" s="193">
        <v>13</v>
      </c>
      <c r="B25" s="34">
        <v>6</v>
      </c>
      <c r="C25" s="35">
        <f t="shared" si="3"/>
        <v>8.991</v>
      </c>
      <c r="D25" s="35">
        <f t="shared" si="4"/>
        <v>0</v>
      </c>
      <c r="E25" s="32" t="str">
        <f t="shared" si="5"/>
        <v>XX</v>
      </c>
      <c r="F25" s="65">
        <f t="shared" si="6"/>
        <v>1.8388125</v>
      </c>
      <c r="G25" s="65"/>
      <c r="H25" s="6"/>
      <c r="I25" s="11"/>
      <c r="J25" s="11"/>
      <c r="K25" s="11"/>
      <c r="L25" s="11"/>
      <c r="M25" s="11"/>
      <c r="N25" s="11"/>
      <c r="O25" s="11"/>
      <c r="U25" s="55">
        <f t="shared" si="0"/>
        <v>1.5030000000000001</v>
      </c>
      <c r="V25" s="55">
        <f t="shared" si="1"/>
        <v>4.497</v>
      </c>
      <c r="W25" s="55">
        <f t="shared" si="2"/>
        <v>0</v>
      </c>
      <c r="X25" s="55">
        <f t="shared" si="7"/>
        <v>8.55</v>
      </c>
      <c r="Y25" s="55">
        <f t="shared" si="8"/>
        <v>0.44099999999999895</v>
      </c>
      <c r="Z25" s="55">
        <f t="shared" si="9"/>
        <v>0</v>
      </c>
      <c r="AA25" s="55">
        <f t="shared" si="10"/>
        <v>0</v>
      </c>
      <c r="AB25" s="59">
        <f t="shared" si="11"/>
        <v>8</v>
      </c>
      <c r="AC25" s="59">
        <f t="shared" si="12"/>
        <v>2</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9"/>
        <v>0</v>
      </c>
      <c r="AA26" s="55">
        <f t="shared" si="10"/>
        <v>0</v>
      </c>
      <c r="AB26" s="59">
        <f t="shared" si="11"/>
        <v>8</v>
      </c>
      <c r="AC26" s="59">
        <f t="shared" si="12"/>
        <v>2</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9"/>
        <v>0</v>
      </c>
      <c r="AA27" s="55">
        <f t="shared" si="10"/>
        <v>0</v>
      </c>
      <c r="AB27" s="59">
        <f t="shared" si="11"/>
        <v>8</v>
      </c>
      <c r="AC27" s="59">
        <f t="shared" si="12"/>
        <v>2</v>
      </c>
    </row>
    <row r="28" spans="1:29" ht="12.75">
      <c r="A28" s="2"/>
      <c r="B28" s="2"/>
      <c r="C28" s="35"/>
      <c r="D28" s="35"/>
      <c r="E28" s="32"/>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9"/>
        <v>0</v>
      </c>
      <c r="AA28" s="55">
        <f t="shared" si="10"/>
        <v>0</v>
      </c>
      <c r="AB28" s="59">
        <f t="shared" si="11"/>
        <v>8</v>
      </c>
      <c r="AC28" s="59">
        <f t="shared" si="12"/>
        <v>2</v>
      </c>
    </row>
    <row r="29" spans="1:29" ht="12.75">
      <c r="A29" s="2"/>
      <c r="B29" s="2"/>
      <c r="C29" s="35"/>
      <c r="D29" s="35"/>
      <c r="E29" s="32"/>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9"/>
        <v>0</v>
      </c>
      <c r="AA29" s="55">
        <f t="shared" si="10"/>
        <v>0</v>
      </c>
      <c r="AB29" s="59">
        <f t="shared" si="11"/>
        <v>8</v>
      </c>
      <c r="AC29" s="59">
        <f t="shared" si="12"/>
        <v>2</v>
      </c>
    </row>
    <row r="30" spans="1:15" ht="12.75">
      <c r="A30" s="2"/>
      <c r="B30" s="2"/>
      <c r="C30" s="35"/>
      <c r="D30" s="35"/>
      <c r="E30" s="32"/>
      <c r="F30" s="66"/>
      <c r="G30" s="65"/>
      <c r="H30" s="9"/>
      <c r="I30" s="10"/>
      <c r="J30" s="10"/>
      <c r="K30" s="10"/>
      <c r="L30" s="10"/>
      <c r="M30" s="10"/>
      <c r="N30" s="10"/>
      <c r="O30" s="10"/>
    </row>
    <row r="31" spans="1:15" ht="12.75">
      <c r="A31" s="2"/>
      <c r="B31" s="2"/>
      <c r="C31" s="35"/>
      <c r="D31" s="35"/>
      <c r="E31" s="32"/>
      <c r="F31" s="66"/>
      <c r="G31" s="65"/>
      <c r="H31" s="9"/>
      <c r="I31" s="10"/>
      <c r="J31" s="10"/>
      <c r="K31" s="10"/>
      <c r="L31" s="10"/>
      <c r="M31" s="10"/>
      <c r="N31" s="10"/>
      <c r="O31" s="10"/>
    </row>
    <row r="32" spans="1:15" ht="12.75">
      <c r="A32" s="2"/>
      <c r="B32" s="2"/>
      <c r="C32" s="35"/>
      <c r="D32" s="35"/>
      <c r="E32" s="32"/>
      <c r="F32" s="66"/>
      <c r="G32" s="65"/>
      <c r="H32" s="9"/>
      <c r="I32" s="10"/>
      <c r="J32" s="10"/>
      <c r="K32" s="10"/>
      <c r="L32" s="10"/>
      <c r="M32" s="10"/>
      <c r="N32" s="10"/>
      <c r="O32" s="10"/>
    </row>
    <row r="33" spans="1:15" ht="12.75">
      <c r="A33" s="2"/>
      <c r="B33" s="2"/>
      <c r="C33" s="35"/>
      <c r="D33" s="35"/>
      <c r="E33" s="32"/>
      <c r="F33" s="66"/>
      <c r="G33" s="65"/>
      <c r="H33" s="9"/>
      <c r="I33" s="10"/>
      <c r="J33" s="10"/>
      <c r="K33" s="10"/>
      <c r="L33" s="10"/>
      <c r="M33" s="10"/>
      <c r="N33" s="10"/>
      <c r="O33" s="10"/>
    </row>
    <row r="34" spans="1:15" ht="12.75">
      <c r="A34" s="2"/>
      <c r="B34" s="2"/>
      <c r="C34" s="35"/>
      <c r="D34" s="35"/>
      <c r="E34" s="32"/>
      <c r="F34" s="66"/>
      <c r="G34" s="65"/>
      <c r="H34" s="9"/>
      <c r="I34" s="10"/>
      <c r="J34" s="10"/>
      <c r="K34" s="10"/>
      <c r="L34" s="10"/>
      <c r="M34" s="10"/>
      <c r="N34" s="10"/>
      <c r="O34" s="10"/>
    </row>
    <row r="35" spans="1:15" ht="12.75">
      <c r="A35" s="2"/>
      <c r="B35" s="2"/>
      <c r="C35" s="35"/>
      <c r="D35" s="35"/>
      <c r="E35" s="32"/>
      <c r="F35" s="66"/>
      <c r="G35" s="65"/>
      <c r="H35" s="9"/>
      <c r="I35" s="10"/>
      <c r="J35" s="10"/>
      <c r="K35" s="10"/>
      <c r="L35" s="10"/>
      <c r="M35" s="10"/>
      <c r="N35" s="10"/>
      <c r="O35" s="10"/>
    </row>
    <row r="36" spans="3:15" ht="12.75">
      <c r="C36" s="35"/>
      <c r="D36" s="6"/>
      <c r="E36" s="6"/>
      <c r="F36" s="6"/>
      <c r="G36" s="6"/>
      <c r="H36" s="9"/>
      <c r="I36" s="10"/>
      <c r="J36" s="10"/>
      <c r="K36" s="10"/>
      <c r="L36" s="10"/>
      <c r="M36" s="10"/>
      <c r="N36" s="10"/>
      <c r="O36" s="10"/>
    </row>
    <row r="37" spans="3:15" ht="12.75">
      <c r="C37" s="35"/>
      <c r="D37" s="6"/>
      <c r="E37" s="6"/>
      <c r="F37" s="6"/>
      <c r="G37" s="6"/>
      <c r="H37" s="9"/>
      <c r="I37" s="10"/>
      <c r="J37" s="10"/>
      <c r="K37" s="10"/>
      <c r="L37" s="10"/>
      <c r="M37" s="10"/>
      <c r="N37" s="10"/>
      <c r="O37" s="10"/>
    </row>
    <row r="38" spans="3:15" ht="12.75">
      <c r="C38" s="35"/>
      <c r="D38" s="6"/>
      <c r="E38" s="6"/>
      <c r="F38" s="6"/>
      <c r="G38" s="6"/>
      <c r="H38" s="9"/>
      <c r="I38" s="10"/>
      <c r="J38" s="10"/>
      <c r="K38" s="10"/>
      <c r="L38" s="10"/>
      <c r="M38" s="10"/>
      <c r="N38" s="10"/>
      <c r="O38" s="10"/>
    </row>
    <row r="39" spans="3:15" ht="12.75">
      <c r="C39" s="35"/>
      <c r="D39" s="6"/>
      <c r="E39" s="6"/>
      <c r="F39" s="6"/>
      <c r="G39" s="6"/>
      <c r="H39" s="9"/>
      <c r="I39" s="12"/>
      <c r="J39" s="12"/>
      <c r="K39" s="12"/>
      <c r="L39" s="12"/>
      <c r="M39" s="12"/>
      <c r="N39" s="12"/>
      <c r="O39" s="12"/>
    </row>
    <row r="40" ht="12.75">
      <c r="C40" s="35"/>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C39"/>
  <sheetViews>
    <sheetView workbookViewId="0" topLeftCell="A1">
      <selection activeCell="B4" sqref="B4"/>
    </sheetView>
  </sheetViews>
  <sheetFormatPr defaultColWidth="11.421875" defaultRowHeight="12.75"/>
  <cols>
    <col min="1" max="5" width="7.28125" style="1" customWidth="1"/>
    <col min="6" max="6" width="7.8515625" style="1" customWidth="1"/>
    <col min="7" max="8" width="7.28125" style="1" customWidth="1"/>
    <col min="9" max="19" width="7.2812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6.5">
      <c r="B2" s="7" t="s">
        <v>34</v>
      </c>
    </row>
    <row r="3" spans="8:10" ht="12.75">
      <c r="H3" s="37"/>
      <c r="I3" s="38"/>
      <c r="J3" s="41"/>
    </row>
    <row r="4" spans="1:13" ht="15">
      <c r="A4" s="5" t="s">
        <v>116</v>
      </c>
      <c r="B4" s="340">
        <v>3</v>
      </c>
      <c r="C4" s="1" t="s">
        <v>150</v>
      </c>
      <c r="D4" s="39"/>
      <c r="E4" s="40"/>
      <c r="F4" s="40"/>
      <c r="H4"/>
      <c r="L4" s="26"/>
      <c r="M4" s="26"/>
    </row>
    <row r="5" spans="1:17" ht="14.25">
      <c r="A5" s="5" t="s">
        <v>117</v>
      </c>
      <c r="B5" s="23">
        <f>0.501*B4</f>
        <v>1.5030000000000001</v>
      </c>
      <c r="C5" s="1" t="s">
        <v>139</v>
      </c>
      <c r="D5" s="2" t="s">
        <v>114</v>
      </c>
      <c r="F5" s="67" t="s">
        <v>115</v>
      </c>
      <c r="H5" s="29"/>
      <c r="I5" s="1"/>
      <c r="Q5" t="s">
        <v>144</v>
      </c>
    </row>
    <row r="6" spans="1:9" ht="14.25">
      <c r="A6" s="5" t="s">
        <v>118</v>
      </c>
      <c r="B6" s="23">
        <f>2.85*B4</f>
        <v>8.55</v>
      </c>
      <c r="C6" s="1" t="s">
        <v>139</v>
      </c>
      <c r="D6" s="2" t="s">
        <v>129</v>
      </c>
      <c r="F6" s="67" t="s">
        <v>104</v>
      </c>
      <c r="H6" s="29"/>
      <c r="I6" s="1"/>
    </row>
    <row r="7" spans="1:7" ht="14.25">
      <c r="A7" s="68" t="s">
        <v>95</v>
      </c>
      <c r="B7" s="126">
        <f>B6+B5</f>
        <v>10.053</v>
      </c>
      <c r="C7" s="1" t="s">
        <v>139</v>
      </c>
      <c r="D7" s="5" t="s">
        <v>96</v>
      </c>
      <c r="E7" s="2"/>
      <c r="F7" s="67" t="s">
        <v>38</v>
      </c>
      <c r="G7" s="67"/>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34">
        <v>-1</v>
      </c>
      <c r="C13" s="35">
        <f aca="true" t="shared" si="3" ref="C13:C25">IF((C12+B13-$B$5)&gt;0,C12+B13-$B$5,0)</f>
        <v>0</v>
      </c>
      <c r="D13" s="35">
        <f aca="true" t="shared" si="4" ref="D13:D25">IF((D12-B13-$B$5)&gt;0,D12-B13-$B$5,0)</f>
        <v>0</v>
      </c>
      <c r="E13" s="32" t="str">
        <f aca="true" t="shared" si="5" ref="E13:E25">IF(C13&gt;$B$6,"XX",IF(D13&gt;$B$6,"XX"," "))</f>
        <v> </v>
      </c>
      <c r="F13" s="65" t="str">
        <f aca="true" t="shared" si="6" ref="F13:F25">IF(AND(C13&gt;$B$6,AB13&gt;0),0.7*($B$5+C13/AB13),IF(AND(D13&gt;$B$6,AC13&gt;0),-0.7*($B$5+D13/AC13)," - "))</f>
        <v> - </v>
      </c>
      <c r="G13" s="65"/>
      <c r="U13" s="55">
        <f t="shared" si="0"/>
        <v>-1</v>
      </c>
      <c r="V13" s="55">
        <f t="shared" si="1"/>
        <v>0</v>
      </c>
      <c r="W13" s="55">
        <f t="shared" si="2"/>
        <v>0</v>
      </c>
      <c r="X13" s="55">
        <f aca="true" t="shared" si="7" ref="X13:X29">IF(C13&gt;$B$6,$B$6,C13)</f>
        <v>0</v>
      </c>
      <c r="Y13" s="55">
        <f aca="true" t="shared" si="8" ref="Y13:Y29">IF(C13&gt;$B$6,C13-$B$6,0)</f>
        <v>0</v>
      </c>
      <c r="Z13" s="55">
        <f aca="true" t="shared" si="9" ref="Z13:Z29">IF(D13&gt;$B$6,$B$6,D13)</f>
        <v>0</v>
      </c>
      <c r="AA13" s="55">
        <f aca="true" t="shared" si="10" ref="AA13:AA29">IF(D13&gt;$B$6,D13+$B$6,0)</f>
        <v>0</v>
      </c>
      <c r="AB13" s="59">
        <f aca="true" t="shared" si="11" ref="AB13:AB29">IF(C13&gt;0,AB12+1,AB12)</f>
        <v>0</v>
      </c>
      <c r="AC13" s="59">
        <f aca="true" t="shared" si="12" ref="AC13:AC29">IF(D13&gt;0,AC12+1,AC12)</f>
        <v>0</v>
      </c>
    </row>
    <row r="14" spans="1:29" ht="12.75">
      <c r="A14" s="193">
        <v>2</v>
      </c>
      <c r="B14" s="34">
        <v>1</v>
      </c>
      <c r="C14" s="35">
        <f t="shared" si="3"/>
        <v>0</v>
      </c>
      <c r="D14" s="35">
        <f t="shared" si="4"/>
        <v>0</v>
      </c>
      <c r="E14" s="32" t="str">
        <f t="shared" si="5"/>
        <v> </v>
      </c>
      <c r="F14" s="65" t="str">
        <f t="shared" si="6"/>
        <v> - </v>
      </c>
      <c r="G14" s="65"/>
      <c r="U14" s="55">
        <f t="shared" si="0"/>
        <v>1</v>
      </c>
      <c r="V14" s="55">
        <f t="shared" si="1"/>
        <v>0</v>
      </c>
      <c r="W14" s="55">
        <f t="shared" si="2"/>
        <v>0</v>
      </c>
      <c r="X14" s="55">
        <f t="shared" si="7"/>
        <v>0</v>
      </c>
      <c r="Y14" s="55">
        <f t="shared" si="8"/>
        <v>0</v>
      </c>
      <c r="Z14" s="55">
        <f t="shared" si="9"/>
        <v>0</v>
      </c>
      <c r="AA14" s="55">
        <f t="shared" si="10"/>
        <v>0</v>
      </c>
      <c r="AB14" s="59">
        <f t="shared" si="11"/>
        <v>0</v>
      </c>
      <c r="AC14" s="59">
        <f t="shared" si="12"/>
        <v>0</v>
      </c>
    </row>
    <row r="15" spans="1:29" ht="12.75">
      <c r="A15" s="193">
        <v>3</v>
      </c>
      <c r="B15" s="34">
        <v>4</v>
      </c>
      <c r="C15" s="35">
        <f t="shared" si="3"/>
        <v>2.497</v>
      </c>
      <c r="D15" s="35">
        <f t="shared" si="4"/>
        <v>0</v>
      </c>
      <c r="E15" s="32" t="str">
        <f t="shared" si="5"/>
        <v> </v>
      </c>
      <c r="F15" s="65" t="str">
        <f t="shared" si="6"/>
        <v> - </v>
      </c>
      <c r="G15" s="65"/>
      <c r="U15" s="55">
        <f t="shared" si="0"/>
        <v>1.5030000000000001</v>
      </c>
      <c r="V15" s="55">
        <f t="shared" si="1"/>
        <v>2.497</v>
      </c>
      <c r="W15" s="55">
        <f t="shared" si="2"/>
        <v>0</v>
      </c>
      <c r="X15" s="55">
        <f t="shared" si="7"/>
        <v>2.497</v>
      </c>
      <c r="Y15" s="55">
        <f t="shared" si="8"/>
        <v>0</v>
      </c>
      <c r="Z15" s="55">
        <f t="shared" si="9"/>
        <v>0</v>
      </c>
      <c r="AA15" s="55">
        <f t="shared" si="10"/>
        <v>0</v>
      </c>
      <c r="AB15" s="59">
        <f t="shared" si="11"/>
        <v>1</v>
      </c>
      <c r="AC15" s="59">
        <f t="shared" si="12"/>
        <v>0</v>
      </c>
    </row>
    <row r="16" spans="1:29" ht="12.75">
      <c r="A16" s="193">
        <v>4</v>
      </c>
      <c r="B16" s="34">
        <v>-1.5</v>
      </c>
      <c r="C16" s="35">
        <f t="shared" si="3"/>
        <v>0</v>
      </c>
      <c r="D16" s="35">
        <f t="shared" si="4"/>
        <v>0</v>
      </c>
      <c r="E16" s="32" t="str">
        <f t="shared" si="5"/>
        <v> </v>
      </c>
      <c r="F16" s="65" t="str">
        <f t="shared" si="6"/>
        <v> - </v>
      </c>
      <c r="G16" s="65"/>
      <c r="U16" s="55">
        <f t="shared" si="0"/>
        <v>-1.5</v>
      </c>
      <c r="V16" s="55">
        <f t="shared" si="1"/>
        <v>0</v>
      </c>
      <c r="W16" s="55">
        <f t="shared" si="2"/>
        <v>0</v>
      </c>
      <c r="X16" s="55">
        <f t="shared" si="7"/>
        <v>0</v>
      </c>
      <c r="Y16" s="55">
        <f t="shared" si="8"/>
        <v>0</v>
      </c>
      <c r="Z16" s="55">
        <f t="shared" si="9"/>
        <v>0</v>
      </c>
      <c r="AA16" s="55">
        <f t="shared" si="10"/>
        <v>0</v>
      </c>
      <c r="AB16" s="59">
        <f t="shared" si="11"/>
        <v>1</v>
      </c>
      <c r="AC16" s="59">
        <f t="shared" si="12"/>
        <v>0</v>
      </c>
    </row>
    <row r="17" spans="1:29" ht="12.75">
      <c r="A17" s="193">
        <v>5</v>
      </c>
      <c r="B17" s="34">
        <v>3.5</v>
      </c>
      <c r="C17" s="35">
        <f t="shared" si="3"/>
        <v>1.9969999999999999</v>
      </c>
      <c r="D17" s="35">
        <f t="shared" si="4"/>
        <v>0</v>
      </c>
      <c r="E17" s="32" t="str">
        <f t="shared" si="5"/>
        <v> </v>
      </c>
      <c r="F17" s="65" t="str">
        <f t="shared" si="6"/>
        <v> - </v>
      </c>
      <c r="G17" s="65"/>
      <c r="U17" s="55">
        <f t="shared" si="0"/>
        <v>1.5030000000000001</v>
      </c>
      <c r="V17" s="55">
        <f t="shared" si="1"/>
        <v>1.9969999999999999</v>
      </c>
      <c r="W17" s="55">
        <f t="shared" si="2"/>
        <v>0</v>
      </c>
      <c r="X17" s="55">
        <f t="shared" si="7"/>
        <v>1.9969999999999999</v>
      </c>
      <c r="Y17" s="55">
        <f t="shared" si="8"/>
        <v>0</v>
      </c>
      <c r="Z17" s="55">
        <f t="shared" si="9"/>
        <v>0</v>
      </c>
      <c r="AA17" s="55">
        <f t="shared" si="10"/>
        <v>0</v>
      </c>
      <c r="AB17" s="59">
        <f t="shared" si="11"/>
        <v>2</v>
      </c>
      <c r="AC17" s="59">
        <f t="shared" si="12"/>
        <v>0</v>
      </c>
    </row>
    <row r="18" spans="1:29" ht="12.75">
      <c r="A18" s="193">
        <v>6</v>
      </c>
      <c r="B18" s="34">
        <v>-3</v>
      </c>
      <c r="C18" s="35">
        <f t="shared" si="3"/>
        <v>0</v>
      </c>
      <c r="D18" s="35">
        <f t="shared" si="4"/>
        <v>1.4969999999999999</v>
      </c>
      <c r="E18" s="32" t="str">
        <f t="shared" si="5"/>
        <v> </v>
      </c>
      <c r="F18" s="65" t="str">
        <f t="shared" si="6"/>
        <v> - </v>
      </c>
      <c r="G18" s="65"/>
      <c r="U18" s="55">
        <f t="shared" si="0"/>
        <v>-1.5030000000000001</v>
      </c>
      <c r="V18" s="55">
        <f t="shared" si="1"/>
        <v>0</v>
      </c>
      <c r="W18" s="55">
        <f t="shared" si="2"/>
        <v>-1.4969999999999999</v>
      </c>
      <c r="X18" s="55">
        <f t="shared" si="7"/>
        <v>0</v>
      </c>
      <c r="Y18" s="55">
        <f t="shared" si="8"/>
        <v>0</v>
      </c>
      <c r="Z18" s="55">
        <f t="shared" si="9"/>
        <v>1.4969999999999999</v>
      </c>
      <c r="AA18" s="55">
        <f t="shared" si="10"/>
        <v>0</v>
      </c>
      <c r="AB18" s="59">
        <f t="shared" si="11"/>
        <v>2</v>
      </c>
      <c r="AC18" s="59">
        <f t="shared" si="12"/>
        <v>1</v>
      </c>
    </row>
    <row r="19" spans="1:29" ht="12.75">
      <c r="A19" s="193">
        <v>7</v>
      </c>
      <c r="B19" s="34">
        <v>4.5</v>
      </c>
      <c r="C19" s="35">
        <f t="shared" si="3"/>
        <v>2.997</v>
      </c>
      <c r="D19" s="35">
        <f t="shared" si="4"/>
        <v>0</v>
      </c>
      <c r="E19" s="32" t="str">
        <f t="shared" si="5"/>
        <v> </v>
      </c>
      <c r="F19" s="65" t="str">
        <f t="shared" si="6"/>
        <v> - </v>
      </c>
      <c r="G19" s="65"/>
      <c r="U19" s="55">
        <f t="shared" si="0"/>
        <v>1.5030000000000001</v>
      </c>
      <c r="V19" s="55">
        <f t="shared" si="1"/>
        <v>2.997</v>
      </c>
      <c r="W19" s="55">
        <f t="shared" si="2"/>
        <v>0</v>
      </c>
      <c r="X19" s="55">
        <f t="shared" si="7"/>
        <v>2.997</v>
      </c>
      <c r="Y19" s="55">
        <f t="shared" si="8"/>
        <v>0</v>
      </c>
      <c r="Z19" s="55">
        <f t="shared" si="9"/>
        <v>0</v>
      </c>
      <c r="AA19" s="55">
        <f t="shared" si="10"/>
        <v>0</v>
      </c>
      <c r="AB19" s="59">
        <f t="shared" si="11"/>
        <v>3</v>
      </c>
      <c r="AC19" s="59">
        <f t="shared" si="12"/>
        <v>1</v>
      </c>
    </row>
    <row r="20" spans="1:29" ht="12.75">
      <c r="A20" s="193">
        <v>8</v>
      </c>
      <c r="B20" s="34">
        <v>0.5</v>
      </c>
      <c r="C20" s="35">
        <f t="shared" si="3"/>
        <v>1.9939999999999998</v>
      </c>
      <c r="D20" s="35">
        <f t="shared" si="4"/>
        <v>0</v>
      </c>
      <c r="E20" s="32" t="str">
        <f t="shared" si="5"/>
        <v> </v>
      </c>
      <c r="F20" s="65" t="str">
        <f t="shared" si="6"/>
        <v> - </v>
      </c>
      <c r="G20" s="65"/>
      <c r="U20" s="55">
        <f t="shared" si="0"/>
        <v>0.5</v>
      </c>
      <c r="V20" s="55">
        <f t="shared" si="1"/>
        <v>0</v>
      </c>
      <c r="W20" s="55">
        <f t="shared" si="2"/>
        <v>0</v>
      </c>
      <c r="X20" s="55">
        <f t="shared" si="7"/>
        <v>1.9939999999999998</v>
      </c>
      <c r="Y20" s="55">
        <f t="shared" si="8"/>
        <v>0</v>
      </c>
      <c r="Z20" s="55">
        <f t="shared" si="9"/>
        <v>0</v>
      </c>
      <c r="AA20" s="55">
        <f t="shared" si="10"/>
        <v>0</v>
      </c>
      <c r="AB20" s="59">
        <f t="shared" si="11"/>
        <v>4</v>
      </c>
      <c r="AC20" s="59">
        <f t="shared" si="12"/>
        <v>1</v>
      </c>
    </row>
    <row r="21" spans="1:29" ht="12.75">
      <c r="A21" s="193">
        <v>9</v>
      </c>
      <c r="B21" s="34">
        <v>5</v>
      </c>
      <c r="C21" s="35">
        <f t="shared" si="3"/>
        <v>5.491</v>
      </c>
      <c r="D21" s="35">
        <f t="shared" si="4"/>
        <v>0</v>
      </c>
      <c r="E21" s="32" t="str">
        <f t="shared" si="5"/>
        <v> </v>
      </c>
      <c r="F21" s="65" t="str">
        <f t="shared" si="6"/>
        <v> - </v>
      </c>
      <c r="G21" s="65"/>
      <c r="U21" s="55">
        <f t="shared" si="0"/>
        <v>1.5030000000000001</v>
      </c>
      <c r="V21" s="55">
        <f t="shared" si="1"/>
        <v>3.497</v>
      </c>
      <c r="W21" s="55">
        <f t="shared" si="2"/>
        <v>0</v>
      </c>
      <c r="X21" s="55">
        <f t="shared" si="7"/>
        <v>5.491</v>
      </c>
      <c r="Y21" s="55">
        <f t="shared" si="8"/>
        <v>0</v>
      </c>
      <c r="Z21" s="55">
        <f t="shared" si="9"/>
        <v>0</v>
      </c>
      <c r="AA21" s="55">
        <f t="shared" si="10"/>
        <v>0</v>
      </c>
      <c r="AB21" s="59">
        <f t="shared" si="11"/>
        <v>5</v>
      </c>
      <c r="AC21" s="59">
        <f t="shared" si="12"/>
        <v>1</v>
      </c>
    </row>
    <row r="22" spans="1:29" ht="12.75">
      <c r="A22" s="193">
        <v>10</v>
      </c>
      <c r="B22" s="34">
        <v>-4</v>
      </c>
      <c r="C22" s="35">
        <f t="shared" si="3"/>
        <v>0</v>
      </c>
      <c r="D22" s="35">
        <f t="shared" si="4"/>
        <v>2.497</v>
      </c>
      <c r="E22" s="32" t="str">
        <f t="shared" si="5"/>
        <v> </v>
      </c>
      <c r="F22" s="65" t="str">
        <f t="shared" si="6"/>
        <v> - </v>
      </c>
      <c r="G22" s="65"/>
      <c r="U22" s="55">
        <f t="shared" si="0"/>
        <v>-1.5030000000000001</v>
      </c>
      <c r="V22" s="55">
        <f t="shared" si="1"/>
        <v>0</v>
      </c>
      <c r="W22" s="55">
        <f t="shared" si="2"/>
        <v>-2.497</v>
      </c>
      <c r="X22" s="55">
        <f t="shared" si="7"/>
        <v>0</v>
      </c>
      <c r="Y22" s="55">
        <f t="shared" si="8"/>
        <v>0</v>
      </c>
      <c r="Z22" s="55">
        <f t="shared" si="9"/>
        <v>2.497</v>
      </c>
      <c r="AA22" s="55">
        <f t="shared" si="10"/>
        <v>0</v>
      </c>
      <c r="AB22" s="59">
        <f t="shared" si="11"/>
        <v>5</v>
      </c>
      <c r="AC22" s="59">
        <f t="shared" si="12"/>
        <v>2</v>
      </c>
    </row>
    <row r="23" spans="1:29" ht="12.75">
      <c r="A23" s="193">
        <v>11</v>
      </c>
      <c r="B23" s="34">
        <v>-3</v>
      </c>
      <c r="C23" s="35">
        <f t="shared" si="3"/>
        <v>0</v>
      </c>
      <c r="D23" s="35">
        <f t="shared" si="4"/>
        <v>3.9939999999999998</v>
      </c>
      <c r="E23" s="32" t="str">
        <f t="shared" si="5"/>
        <v> </v>
      </c>
      <c r="F23" s="65" t="str">
        <f t="shared" si="6"/>
        <v> - </v>
      </c>
      <c r="G23" s="65"/>
      <c r="U23" s="55">
        <f t="shared" si="0"/>
        <v>-1.5030000000000001</v>
      </c>
      <c r="V23" s="55">
        <f t="shared" si="1"/>
        <v>0</v>
      </c>
      <c r="W23" s="55">
        <f t="shared" si="2"/>
        <v>-1.4969999999999999</v>
      </c>
      <c r="X23" s="55">
        <f t="shared" si="7"/>
        <v>0</v>
      </c>
      <c r="Y23" s="55">
        <f t="shared" si="8"/>
        <v>0</v>
      </c>
      <c r="Z23" s="55">
        <f t="shared" si="9"/>
        <v>3.9939999999999998</v>
      </c>
      <c r="AA23" s="55">
        <f t="shared" si="10"/>
        <v>0</v>
      </c>
      <c r="AB23" s="59">
        <f t="shared" si="11"/>
        <v>5</v>
      </c>
      <c r="AC23" s="59">
        <f t="shared" si="12"/>
        <v>3</v>
      </c>
    </row>
    <row r="24" spans="1:29" ht="12.75">
      <c r="A24" s="193">
        <v>12</v>
      </c>
      <c r="B24" s="34">
        <v>-2.5</v>
      </c>
      <c r="C24" s="35">
        <f t="shared" si="3"/>
        <v>0</v>
      </c>
      <c r="D24" s="35">
        <f t="shared" si="4"/>
        <v>4.991</v>
      </c>
      <c r="E24" s="32" t="str">
        <f t="shared" si="5"/>
        <v> </v>
      </c>
      <c r="F24" s="65" t="str">
        <f t="shared" si="6"/>
        <v> - </v>
      </c>
      <c r="G24" s="65"/>
      <c r="U24" s="55">
        <f t="shared" si="0"/>
        <v>-1.5030000000000001</v>
      </c>
      <c r="V24" s="55">
        <f t="shared" si="1"/>
        <v>0</v>
      </c>
      <c r="W24" s="55">
        <f t="shared" si="2"/>
        <v>-0.9969999999999999</v>
      </c>
      <c r="X24" s="55">
        <f t="shared" si="7"/>
        <v>0</v>
      </c>
      <c r="Y24" s="55">
        <f t="shared" si="8"/>
        <v>0</v>
      </c>
      <c r="Z24" s="55">
        <f t="shared" si="9"/>
        <v>4.991</v>
      </c>
      <c r="AA24" s="55">
        <f t="shared" si="10"/>
        <v>0</v>
      </c>
      <c r="AB24" s="59">
        <f t="shared" si="11"/>
        <v>5</v>
      </c>
      <c r="AC24" s="59">
        <f t="shared" si="12"/>
        <v>4</v>
      </c>
    </row>
    <row r="25" spans="1:29" ht="12.75">
      <c r="A25" s="193">
        <v>13</v>
      </c>
      <c r="B25" s="34">
        <v>-6</v>
      </c>
      <c r="C25" s="35">
        <f t="shared" si="3"/>
        <v>0</v>
      </c>
      <c r="D25" s="35">
        <f t="shared" si="4"/>
        <v>9.488</v>
      </c>
      <c r="E25" s="32" t="str">
        <f t="shared" si="5"/>
        <v>XX</v>
      </c>
      <c r="F25" s="65">
        <f t="shared" si="6"/>
        <v>-2.3804199999999995</v>
      </c>
      <c r="G25" s="65"/>
      <c r="H25" s="6"/>
      <c r="I25" s="11"/>
      <c r="J25" s="11"/>
      <c r="K25" s="11"/>
      <c r="L25" s="11"/>
      <c r="M25" s="11"/>
      <c r="N25" s="11"/>
      <c r="O25" s="11"/>
      <c r="U25" s="55">
        <f t="shared" si="0"/>
        <v>-1.5030000000000001</v>
      </c>
      <c r="V25" s="55">
        <f t="shared" si="1"/>
        <v>0</v>
      </c>
      <c r="W25" s="55">
        <f t="shared" si="2"/>
        <v>-4.497</v>
      </c>
      <c r="X25" s="55">
        <f t="shared" si="7"/>
        <v>0</v>
      </c>
      <c r="Y25" s="55">
        <f t="shared" si="8"/>
        <v>0</v>
      </c>
      <c r="Z25" s="55">
        <f t="shared" si="9"/>
        <v>8.55</v>
      </c>
      <c r="AA25" s="55">
        <f t="shared" si="10"/>
        <v>18.038</v>
      </c>
      <c r="AB25" s="59">
        <f t="shared" si="11"/>
        <v>5</v>
      </c>
      <c r="AC25" s="59">
        <f t="shared" si="12"/>
        <v>5</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9"/>
        <v>0</v>
      </c>
      <c r="AA26" s="55">
        <f t="shared" si="10"/>
        <v>0</v>
      </c>
      <c r="AB26" s="59">
        <f t="shared" si="11"/>
        <v>5</v>
      </c>
      <c r="AC26" s="59">
        <f t="shared" si="12"/>
        <v>5</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9"/>
        <v>0</v>
      </c>
      <c r="AA27" s="55">
        <f t="shared" si="10"/>
        <v>0</v>
      </c>
      <c r="AB27" s="59">
        <f t="shared" si="11"/>
        <v>5</v>
      </c>
      <c r="AC27" s="59">
        <f t="shared" si="12"/>
        <v>5</v>
      </c>
    </row>
    <row r="28" spans="1:29" ht="12.75">
      <c r="A28" s="2"/>
      <c r="B28" s="39"/>
      <c r="C28" s="35"/>
      <c r="D28" s="35"/>
      <c r="E28" s="32"/>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9"/>
        <v>0</v>
      </c>
      <c r="AA28" s="55">
        <f t="shared" si="10"/>
        <v>0</v>
      </c>
      <c r="AB28" s="59">
        <f t="shared" si="11"/>
        <v>5</v>
      </c>
      <c r="AC28" s="59">
        <f t="shared" si="12"/>
        <v>5</v>
      </c>
    </row>
    <row r="29" spans="1:29" ht="12.75">
      <c r="A29" s="2"/>
      <c r="B29" s="39"/>
      <c r="C29" s="35"/>
      <c r="D29" s="35"/>
      <c r="E29" s="32"/>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9"/>
        <v>0</v>
      </c>
      <c r="AA29" s="55">
        <f t="shared" si="10"/>
        <v>0</v>
      </c>
      <c r="AB29" s="59">
        <f t="shared" si="11"/>
        <v>5</v>
      </c>
      <c r="AC29" s="59">
        <f t="shared" si="12"/>
        <v>5</v>
      </c>
    </row>
    <row r="30" spans="1:15" ht="12.75">
      <c r="A30" s="2"/>
      <c r="B30" s="39"/>
      <c r="C30" s="35"/>
      <c r="D30" s="35"/>
      <c r="E30" s="32"/>
      <c r="F30" s="66"/>
      <c r="G30" s="65"/>
      <c r="H30" s="9"/>
      <c r="I30" s="10"/>
      <c r="J30" s="10"/>
      <c r="K30" s="10"/>
      <c r="L30" s="10"/>
      <c r="M30" s="10"/>
      <c r="N30" s="10"/>
      <c r="O30" s="10"/>
    </row>
    <row r="31" spans="1:15" ht="12.75">
      <c r="A31" s="2"/>
      <c r="B31" s="39"/>
      <c r="C31" s="35"/>
      <c r="D31" s="35"/>
      <c r="E31" s="32"/>
      <c r="F31" s="66"/>
      <c r="G31" s="65"/>
      <c r="H31" s="9"/>
      <c r="I31" s="10"/>
      <c r="J31" s="10"/>
      <c r="K31" s="10"/>
      <c r="L31" s="10"/>
      <c r="M31" s="10"/>
      <c r="N31" s="10"/>
      <c r="O31" s="10"/>
    </row>
    <row r="32" spans="1:15" ht="12.75">
      <c r="A32" s="2"/>
      <c r="B32" s="39"/>
      <c r="C32" s="35"/>
      <c r="D32" s="35"/>
      <c r="E32" s="32"/>
      <c r="F32" s="66"/>
      <c r="G32" s="65"/>
      <c r="H32" s="9"/>
      <c r="I32" s="10"/>
      <c r="J32" s="10"/>
      <c r="K32" s="10"/>
      <c r="L32" s="10"/>
      <c r="M32" s="10"/>
      <c r="N32" s="10"/>
      <c r="O32" s="10"/>
    </row>
    <row r="33" spans="1:15" ht="12.75">
      <c r="A33" s="2"/>
      <c r="B33" s="39"/>
      <c r="C33" s="35"/>
      <c r="D33" s="35"/>
      <c r="E33" s="32"/>
      <c r="F33" s="66"/>
      <c r="G33" s="65"/>
      <c r="H33" s="9"/>
      <c r="I33" s="10"/>
      <c r="J33" s="10"/>
      <c r="K33" s="10"/>
      <c r="L33" s="10"/>
      <c r="M33" s="10"/>
      <c r="N33" s="10"/>
      <c r="O33" s="10"/>
    </row>
    <row r="34" spans="1:15" ht="12.75">
      <c r="A34" s="2"/>
      <c r="B34" s="39"/>
      <c r="C34" s="35"/>
      <c r="D34" s="35"/>
      <c r="E34" s="32"/>
      <c r="F34" s="66"/>
      <c r="G34" s="65"/>
      <c r="H34" s="9"/>
      <c r="I34" s="10"/>
      <c r="J34" s="10"/>
      <c r="K34" s="10"/>
      <c r="L34" s="10"/>
      <c r="M34" s="10"/>
      <c r="N34" s="10"/>
      <c r="O34" s="10"/>
    </row>
    <row r="35" spans="1:15" ht="12.75">
      <c r="A35" s="2"/>
      <c r="B35" s="39"/>
      <c r="C35" s="35"/>
      <c r="D35" s="35"/>
      <c r="E35" s="32"/>
      <c r="F35" s="66"/>
      <c r="G35" s="65"/>
      <c r="H35" s="9"/>
      <c r="I35" s="10"/>
      <c r="J35" s="10"/>
      <c r="K35" s="10"/>
      <c r="L35" s="10"/>
      <c r="M35" s="10"/>
      <c r="N35" s="10"/>
      <c r="O35" s="10"/>
    </row>
    <row r="36" spans="3:15" ht="12.75">
      <c r="C36" s="6"/>
      <c r="D36" s="6"/>
      <c r="E36" s="6"/>
      <c r="F36" s="6"/>
      <c r="G36" s="6"/>
      <c r="H36" s="9"/>
      <c r="I36" s="10"/>
      <c r="J36" s="10"/>
      <c r="K36" s="10"/>
      <c r="L36" s="10"/>
      <c r="M36" s="10"/>
      <c r="N36" s="10"/>
      <c r="O36" s="10"/>
    </row>
    <row r="37" spans="3:15" ht="12.75">
      <c r="C37" s="6"/>
      <c r="D37" s="6"/>
      <c r="E37" s="6"/>
      <c r="F37" s="6"/>
      <c r="G37" s="6"/>
      <c r="H37" s="9"/>
      <c r="I37" s="10"/>
      <c r="J37" s="10"/>
      <c r="K37" s="10"/>
      <c r="L37" s="10"/>
      <c r="M37" s="10"/>
      <c r="N37" s="10"/>
      <c r="O37" s="10"/>
    </row>
    <row r="38" spans="3:15" ht="12.75">
      <c r="C38" s="6"/>
      <c r="D38" s="6"/>
      <c r="E38" s="6"/>
      <c r="F38" s="6"/>
      <c r="G38" s="6"/>
      <c r="H38" s="9"/>
      <c r="I38" s="10"/>
      <c r="J38" s="10"/>
      <c r="K38" s="10"/>
      <c r="L38" s="10"/>
      <c r="M38" s="10"/>
      <c r="N38" s="10"/>
      <c r="O38" s="10"/>
    </row>
    <row r="39" spans="3:15" ht="12.75">
      <c r="C39" s="6"/>
      <c r="D39" s="6"/>
      <c r="E39" s="6"/>
      <c r="F39" s="6"/>
      <c r="G39" s="6"/>
      <c r="H39" s="9"/>
      <c r="I39" s="12"/>
      <c r="J39" s="12"/>
      <c r="K39" s="12"/>
      <c r="L39" s="12"/>
      <c r="M39" s="12"/>
      <c r="N39" s="12"/>
      <c r="O39" s="12"/>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C39"/>
  <sheetViews>
    <sheetView workbookViewId="0" topLeftCell="A1">
      <selection activeCell="B4" sqref="B4"/>
    </sheetView>
  </sheetViews>
  <sheetFormatPr defaultColWidth="11.421875" defaultRowHeight="12.75"/>
  <cols>
    <col min="1" max="5" width="7.28125" style="1" customWidth="1"/>
    <col min="6" max="6" width="7.8515625" style="1" customWidth="1"/>
    <col min="7" max="8" width="7.28125" style="1" customWidth="1"/>
    <col min="9" max="19" width="7.2812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6.5">
      <c r="B2" s="7" t="s">
        <v>31</v>
      </c>
    </row>
    <row r="3" spans="8:10" ht="12.75">
      <c r="H3" s="37"/>
      <c r="I3" s="38"/>
      <c r="J3" s="41"/>
    </row>
    <row r="4" spans="1:13" ht="15">
      <c r="A4" s="5" t="s">
        <v>116</v>
      </c>
      <c r="B4" s="340">
        <v>3</v>
      </c>
      <c r="C4" s="1" t="s">
        <v>150</v>
      </c>
      <c r="D4" s="39"/>
      <c r="E4" s="40"/>
      <c r="F4" s="40"/>
      <c r="H4"/>
      <c r="L4" s="26"/>
      <c r="M4" s="26"/>
    </row>
    <row r="5" spans="1:17" ht="14.25">
      <c r="A5" s="5" t="s">
        <v>117</v>
      </c>
      <c r="B5" s="23">
        <f>0.501*B4</f>
        <v>1.5030000000000001</v>
      </c>
      <c r="C5" s="1" t="s">
        <v>139</v>
      </c>
      <c r="D5" s="2" t="s">
        <v>114</v>
      </c>
      <c r="F5" s="67" t="s">
        <v>115</v>
      </c>
      <c r="H5" s="29"/>
      <c r="I5" s="1"/>
      <c r="Q5" t="s">
        <v>144</v>
      </c>
    </row>
    <row r="6" spans="1:9" ht="14.25">
      <c r="A6" s="5" t="s">
        <v>118</v>
      </c>
      <c r="B6" s="23">
        <f>2.85*B4</f>
        <v>8.55</v>
      </c>
      <c r="C6" s="1" t="s">
        <v>139</v>
      </c>
      <c r="D6" s="2" t="s">
        <v>129</v>
      </c>
      <c r="F6" s="67" t="s">
        <v>104</v>
      </c>
      <c r="H6" s="29"/>
      <c r="I6" s="1"/>
    </row>
    <row r="7" spans="1:7" ht="14.25">
      <c r="A7" s="68" t="s">
        <v>95</v>
      </c>
      <c r="B7" s="126">
        <f>B6+B5</f>
        <v>10.053</v>
      </c>
      <c r="C7" s="1" t="s">
        <v>139</v>
      </c>
      <c r="D7" s="5" t="s">
        <v>96</v>
      </c>
      <c r="E7" s="2"/>
      <c r="F7" s="67" t="s">
        <v>38</v>
      </c>
      <c r="G7" s="67"/>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34">
        <v>-3.05</v>
      </c>
      <c r="C13" s="35">
        <f aca="true" t="shared" si="3" ref="C13:C25">IF((C12+B13-$B$5)&gt;0,C12+B13-$B$5,0)</f>
        <v>0</v>
      </c>
      <c r="D13" s="35">
        <f aca="true" t="shared" si="4" ref="D13:D25">IF((D12-B13-$B$5)&gt;0,D12-B13-$B$5,0)</f>
        <v>1.5469999999999997</v>
      </c>
      <c r="E13" s="32" t="str">
        <f aca="true" t="shared" si="5" ref="E13:E25">IF(C13&gt;$B$6,"XX",IF(D13&gt;$B$6,"XX"," "))</f>
        <v> </v>
      </c>
      <c r="F13" s="65" t="str">
        <f aca="true" t="shared" si="6" ref="F13:F25">IF(AND(C13&gt;$B$6,AB13&gt;0),0.7*($B$5+C13/AB13),IF(AND(D13&gt;$B$6,AC13&gt;0),-0.7*($B$5+D13/AC13)," - "))</f>
        <v> - </v>
      </c>
      <c r="G13" s="65"/>
      <c r="U13" s="55">
        <f t="shared" si="0"/>
        <v>-1.5030000000000001</v>
      </c>
      <c r="V13" s="55">
        <f t="shared" si="1"/>
        <v>0</v>
      </c>
      <c r="W13" s="55">
        <f t="shared" si="2"/>
        <v>-1.5469999999999997</v>
      </c>
      <c r="X13" s="55">
        <f aca="true" t="shared" si="7" ref="X13:X29">IF(C13&gt;$B$6,$B$6,C13)</f>
        <v>0</v>
      </c>
      <c r="Y13" s="55">
        <f aca="true" t="shared" si="8" ref="Y13:Y29">IF(C13&gt;$B$6,C13-$B$6,0)</f>
        <v>0</v>
      </c>
      <c r="Z13" s="55">
        <f aca="true" t="shared" si="9" ref="Z13:Z29">IF(D13&gt;$B$6,$B$6,D13)</f>
        <v>1.5469999999999997</v>
      </c>
      <c r="AA13" s="55">
        <f aca="true" t="shared" si="10" ref="AA13:AA29">IF(D13&gt;$B$6,D13+$B$6,0)</f>
        <v>0</v>
      </c>
      <c r="AB13" s="59">
        <f aca="true" t="shared" si="11" ref="AB13:AB29">IF(C13&gt;0,AB12+1,AB12)</f>
        <v>0</v>
      </c>
      <c r="AC13" s="59">
        <f aca="true" t="shared" si="12" ref="AC13:AC29">IF(D13&gt;0,AC12+1,AC12)</f>
        <v>1</v>
      </c>
    </row>
    <row r="14" spans="1:29" ht="12.75">
      <c r="A14" s="193">
        <v>2</v>
      </c>
      <c r="B14" s="34">
        <f aca="true" t="shared" si="13" ref="B14:B25">$B$13</f>
        <v>-3.05</v>
      </c>
      <c r="C14" s="35">
        <f t="shared" si="3"/>
        <v>0</v>
      </c>
      <c r="D14" s="35">
        <f t="shared" si="4"/>
        <v>3.0939999999999994</v>
      </c>
      <c r="E14" s="32" t="str">
        <f t="shared" si="5"/>
        <v> </v>
      </c>
      <c r="F14" s="65" t="str">
        <f t="shared" si="6"/>
        <v> - </v>
      </c>
      <c r="G14" s="65"/>
      <c r="U14" s="55">
        <f t="shared" si="0"/>
        <v>-1.5030000000000001</v>
      </c>
      <c r="V14" s="55">
        <f t="shared" si="1"/>
        <v>0</v>
      </c>
      <c r="W14" s="55">
        <f t="shared" si="2"/>
        <v>-1.5469999999999997</v>
      </c>
      <c r="X14" s="55">
        <f t="shared" si="7"/>
        <v>0</v>
      </c>
      <c r="Y14" s="55">
        <f t="shared" si="8"/>
        <v>0</v>
      </c>
      <c r="Z14" s="55">
        <f t="shared" si="9"/>
        <v>3.0939999999999994</v>
      </c>
      <c r="AA14" s="55">
        <f t="shared" si="10"/>
        <v>0</v>
      </c>
      <c r="AB14" s="59">
        <f t="shared" si="11"/>
        <v>0</v>
      </c>
      <c r="AC14" s="59">
        <f t="shared" si="12"/>
        <v>2</v>
      </c>
    </row>
    <row r="15" spans="1:29" ht="12.75">
      <c r="A15" s="193">
        <v>3</v>
      </c>
      <c r="B15" s="34">
        <f t="shared" si="13"/>
        <v>-3.05</v>
      </c>
      <c r="C15" s="35">
        <f t="shared" si="3"/>
        <v>0</v>
      </c>
      <c r="D15" s="35">
        <f t="shared" si="4"/>
        <v>4.640999999999999</v>
      </c>
      <c r="E15" s="32" t="str">
        <f t="shared" si="5"/>
        <v> </v>
      </c>
      <c r="F15" s="65" t="str">
        <f t="shared" si="6"/>
        <v> - </v>
      </c>
      <c r="G15" s="65"/>
      <c r="U15" s="55">
        <f t="shared" si="0"/>
        <v>-1.5030000000000001</v>
      </c>
      <c r="V15" s="55">
        <f t="shared" si="1"/>
        <v>0</v>
      </c>
      <c r="W15" s="55">
        <f t="shared" si="2"/>
        <v>-1.5469999999999997</v>
      </c>
      <c r="X15" s="55">
        <f t="shared" si="7"/>
        <v>0</v>
      </c>
      <c r="Y15" s="55">
        <f t="shared" si="8"/>
        <v>0</v>
      </c>
      <c r="Z15" s="55">
        <f t="shared" si="9"/>
        <v>4.640999999999999</v>
      </c>
      <c r="AA15" s="55">
        <f t="shared" si="10"/>
        <v>0</v>
      </c>
      <c r="AB15" s="59">
        <f t="shared" si="11"/>
        <v>0</v>
      </c>
      <c r="AC15" s="59">
        <f t="shared" si="12"/>
        <v>3</v>
      </c>
    </row>
    <row r="16" spans="1:29" ht="12.75">
      <c r="A16" s="193">
        <v>4</v>
      </c>
      <c r="B16" s="34">
        <f t="shared" si="13"/>
        <v>-3.05</v>
      </c>
      <c r="C16" s="35">
        <f t="shared" si="3"/>
        <v>0</v>
      </c>
      <c r="D16" s="35">
        <f t="shared" si="4"/>
        <v>6.187999999999999</v>
      </c>
      <c r="E16" s="32" t="str">
        <f t="shared" si="5"/>
        <v> </v>
      </c>
      <c r="F16" s="65" t="str">
        <f t="shared" si="6"/>
        <v> - </v>
      </c>
      <c r="G16" s="65"/>
      <c r="U16" s="55">
        <f t="shared" si="0"/>
        <v>-1.5030000000000001</v>
      </c>
      <c r="V16" s="55">
        <f t="shared" si="1"/>
        <v>0</v>
      </c>
      <c r="W16" s="55">
        <f t="shared" si="2"/>
        <v>-1.5469999999999997</v>
      </c>
      <c r="X16" s="55">
        <f t="shared" si="7"/>
        <v>0</v>
      </c>
      <c r="Y16" s="55">
        <f t="shared" si="8"/>
        <v>0</v>
      </c>
      <c r="Z16" s="55">
        <f t="shared" si="9"/>
        <v>6.187999999999999</v>
      </c>
      <c r="AA16" s="55">
        <f t="shared" si="10"/>
        <v>0</v>
      </c>
      <c r="AB16" s="59">
        <f t="shared" si="11"/>
        <v>0</v>
      </c>
      <c r="AC16" s="59">
        <f t="shared" si="12"/>
        <v>4</v>
      </c>
    </row>
    <row r="17" spans="1:29" ht="12.75">
      <c r="A17" s="193">
        <v>5</v>
      </c>
      <c r="B17" s="34">
        <f t="shared" si="13"/>
        <v>-3.05</v>
      </c>
      <c r="C17" s="35">
        <f t="shared" si="3"/>
        <v>0</v>
      </c>
      <c r="D17" s="35">
        <f t="shared" si="4"/>
        <v>7.734999999999999</v>
      </c>
      <c r="E17" s="32" t="str">
        <f t="shared" si="5"/>
        <v> </v>
      </c>
      <c r="F17" s="65" t="str">
        <f t="shared" si="6"/>
        <v> - </v>
      </c>
      <c r="G17" s="65"/>
      <c r="U17" s="55">
        <f t="shared" si="0"/>
        <v>-1.5030000000000001</v>
      </c>
      <c r="V17" s="55">
        <f t="shared" si="1"/>
        <v>0</v>
      </c>
      <c r="W17" s="55">
        <f t="shared" si="2"/>
        <v>-1.5469999999999997</v>
      </c>
      <c r="X17" s="55">
        <f t="shared" si="7"/>
        <v>0</v>
      </c>
      <c r="Y17" s="55">
        <f t="shared" si="8"/>
        <v>0</v>
      </c>
      <c r="Z17" s="55">
        <f t="shared" si="9"/>
        <v>7.734999999999999</v>
      </c>
      <c r="AA17" s="55">
        <f t="shared" si="10"/>
        <v>0</v>
      </c>
      <c r="AB17" s="59">
        <f t="shared" si="11"/>
        <v>0</v>
      </c>
      <c r="AC17" s="59">
        <f t="shared" si="12"/>
        <v>5</v>
      </c>
    </row>
    <row r="18" spans="1:29" ht="12.75">
      <c r="A18" s="193">
        <v>6</v>
      </c>
      <c r="B18" s="34">
        <f t="shared" si="13"/>
        <v>-3.05</v>
      </c>
      <c r="C18" s="35">
        <f t="shared" si="3"/>
        <v>0</v>
      </c>
      <c r="D18" s="35">
        <f t="shared" si="4"/>
        <v>9.282</v>
      </c>
      <c r="E18" s="32" t="str">
        <f t="shared" si="5"/>
        <v>XX</v>
      </c>
      <c r="F18" s="65">
        <f t="shared" si="6"/>
        <v>-2.135</v>
      </c>
      <c r="G18" s="65"/>
      <c r="U18" s="55">
        <f t="shared" si="0"/>
        <v>-1.5030000000000001</v>
      </c>
      <c r="V18" s="55">
        <f t="shared" si="1"/>
        <v>0</v>
      </c>
      <c r="W18" s="55">
        <f t="shared" si="2"/>
        <v>-1.5469999999999997</v>
      </c>
      <c r="X18" s="55">
        <f t="shared" si="7"/>
        <v>0</v>
      </c>
      <c r="Y18" s="55">
        <f t="shared" si="8"/>
        <v>0</v>
      </c>
      <c r="Z18" s="55">
        <f t="shared" si="9"/>
        <v>8.55</v>
      </c>
      <c r="AA18" s="55">
        <f t="shared" si="10"/>
        <v>17.832</v>
      </c>
      <c r="AB18" s="59">
        <f t="shared" si="11"/>
        <v>0</v>
      </c>
      <c r="AC18" s="59">
        <f t="shared" si="12"/>
        <v>6</v>
      </c>
    </row>
    <row r="19" spans="1:29" ht="12.75">
      <c r="A19" s="193">
        <v>7</v>
      </c>
      <c r="B19" s="34">
        <f t="shared" si="13"/>
        <v>-3.05</v>
      </c>
      <c r="C19" s="35">
        <f t="shared" si="3"/>
        <v>0</v>
      </c>
      <c r="D19" s="35">
        <f t="shared" si="4"/>
        <v>10.829</v>
      </c>
      <c r="E19" s="32" t="str">
        <f t="shared" si="5"/>
        <v>XX</v>
      </c>
      <c r="F19" s="65">
        <f t="shared" si="6"/>
        <v>-2.1350000000000002</v>
      </c>
      <c r="G19" s="65"/>
      <c r="U19" s="55">
        <f t="shared" si="0"/>
        <v>-1.5030000000000001</v>
      </c>
      <c r="V19" s="55">
        <f t="shared" si="1"/>
        <v>0</v>
      </c>
      <c r="W19" s="55">
        <f t="shared" si="2"/>
        <v>-1.5469999999999997</v>
      </c>
      <c r="X19" s="55">
        <f t="shared" si="7"/>
        <v>0</v>
      </c>
      <c r="Y19" s="55">
        <f t="shared" si="8"/>
        <v>0</v>
      </c>
      <c r="Z19" s="55">
        <f t="shared" si="9"/>
        <v>8.55</v>
      </c>
      <c r="AA19" s="55">
        <f t="shared" si="10"/>
        <v>19.379</v>
      </c>
      <c r="AB19" s="59">
        <f t="shared" si="11"/>
        <v>0</v>
      </c>
      <c r="AC19" s="59">
        <f t="shared" si="12"/>
        <v>7</v>
      </c>
    </row>
    <row r="20" spans="1:29" ht="12.75">
      <c r="A20" s="193">
        <v>8</v>
      </c>
      <c r="B20" s="34">
        <f t="shared" si="13"/>
        <v>-3.05</v>
      </c>
      <c r="C20" s="35">
        <f t="shared" si="3"/>
        <v>0</v>
      </c>
      <c r="D20" s="35">
        <f t="shared" si="4"/>
        <v>12.376000000000001</v>
      </c>
      <c r="E20" s="32" t="str">
        <f t="shared" si="5"/>
        <v>XX</v>
      </c>
      <c r="F20" s="65">
        <f t="shared" si="6"/>
        <v>-2.1350000000000002</v>
      </c>
      <c r="G20" s="65"/>
      <c r="U20" s="55">
        <f t="shared" si="0"/>
        <v>-1.5030000000000001</v>
      </c>
      <c r="V20" s="55">
        <f t="shared" si="1"/>
        <v>0</v>
      </c>
      <c r="W20" s="55">
        <f t="shared" si="2"/>
        <v>-1.5469999999999997</v>
      </c>
      <c r="X20" s="55">
        <f t="shared" si="7"/>
        <v>0</v>
      </c>
      <c r="Y20" s="55">
        <f t="shared" si="8"/>
        <v>0</v>
      </c>
      <c r="Z20" s="55">
        <f t="shared" si="9"/>
        <v>8.55</v>
      </c>
      <c r="AA20" s="55">
        <f t="shared" si="10"/>
        <v>20.926000000000002</v>
      </c>
      <c r="AB20" s="59">
        <f t="shared" si="11"/>
        <v>0</v>
      </c>
      <c r="AC20" s="59">
        <f t="shared" si="12"/>
        <v>8</v>
      </c>
    </row>
    <row r="21" spans="1:29" ht="12.75">
      <c r="A21" s="193">
        <v>9</v>
      </c>
      <c r="B21" s="34">
        <f t="shared" si="13"/>
        <v>-3.05</v>
      </c>
      <c r="C21" s="35">
        <f t="shared" si="3"/>
        <v>0</v>
      </c>
      <c r="D21" s="35">
        <f t="shared" si="4"/>
        <v>13.923000000000002</v>
      </c>
      <c r="E21" s="32" t="str">
        <f t="shared" si="5"/>
        <v>XX</v>
      </c>
      <c r="F21" s="65">
        <f t="shared" si="6"/>
        <v>-2.1350000000000002</v>
      </c>
      <c r="G21" s="65"/>
      <c r="U21" s="55">
        <f t="shared" si="0"/>
        <v>-1.5030000000000001</v>
      </c>
      <c r="V21" s="55">
        <f t="shared" si="1"/>
        <v>0</v>
      </c>
      <c r="W21" s="55">
        <f t="shared" si="2"/>
        <v>-1.5469999999999997</v>
      </c>
      <c r="X21" s="55">
        <f t="shared" si="7"/>
        <v>0</v>
      </c>
      <c r="Y21" s="55">
        <f t="shared" si="8"/>
        <v>0</v>
      </c>
      <c r="Z21" s="55">
        <f t="shared" si="9"/>
        <v>8.55</v>
      </c>
      <c r="AA21" s="55">
        <f t="shared" si="10"/>
        <v>22.473000000000003</v>
      </c>
      <c r="AB21" s="59">
        <f t="shared" si="11"/>
        <v>0</v>
      </c>
      <c r="AC21" s="59">
        <f t="shared" si="12"/>
        <v>9</v>
      </c>
    </row>
    <row r="22" spans="1:29" ht="12.75">
      <c r="A22" s="193">
        <v>10</v>
      </c>
      <c r="B22" s="34">
        <f t="shared" si="13"/>
        <v>-3.05</v>
      </c>
      <c r="C22" s="35">
        <f t="shared" si="3"/>
        <v>0</v>
      </c>
      <c r="D22" s="35">
        <f t="shared" si="4"/>
        <v>15.470000000000002</v>
      </c>
      <c r="E22" s="32" t="str">
        <f t="shared" si="5"/>
        <v>XX</v>
      </c>
      <c r="F22" s="65">
        <f t="shared" si="6"/>
        <v>-2.1350000000000002</v>
      </c>
      <c r="G22" s="65"/>
      <c r="U22" s="55">
        <f t="shared" si="0"/>
        <v>-1.5030000000000001</v>
      </c>
      <c r="V22" s="55">
        <f t="shared" si="1"/>
        <v>0</v>
      </c>
      <c r="W22" s="55">
        <f t="shared" si="2"/>
        <v>-1.5469999999999997</v>
      </c>
      <c r="X22" s="55">
        <f t="shared" si="7"/>
        <v>0</v>
      </c>
      <c r="Y22" s="55">
        <f t="shared" si="8"/>
        <v>0</v>
      </c>
      <c r="Z22" s="55">
        <f t="shared" si="9"/>
        <v>8.55</v>
      </c>
      <c r="AA22" s="55">
        <f t="shared" si="10"/>
        <v>24.020000000000003</v>
      </c>
      <c r="AB22" s="59">
        <f t="shared" si="11"/>
        <v>0</v>
      </c>
      <c r="AC22" s="59">
        <f t="shared" si="12"/>
        <v>10</v>
      </c>
    </row>
    <row r="23" spans="1:29" ht="12.75">
      <c r="A23" s="193">
        <v>11</v>
      </c>
      <c r="B23" s="34">
        <f t="shared" si="13"/>
        <v>-3.05</v>
      </c>
      <c r="C23" s="35">
        <f t="shared" si="3"/>
        <v>0</v>
      </c>
      <c r="D23" s="35">
        <f t="shared" si="4"/>
        <v>17.017000000000003</v>
      </c>
      <c r="E23" s="32" t="str">
        <f t="shared" si="5"/>
        <v>XX</v>
      </c>
      <c r="F23" s="65">
        <f t="shared" si="6"/>
        <v>-2.1350000000000002</v>
      </c>
      <c r="G23" s="65"/>
      <c r="U23" s="55">
        <f t="shared" si="0"/>
        <v>-1.5030000000000001</v>
      </c>
      <c r="V23" s="55">
        <f t="shared" si="1"/>
        <v>0</v>
      </c>
      <c r="W23" s="55">
        <f t="shared" si="2"/>
        <v>-1.5469999999999997</v>
      </c>
      <c r="X23" s="55">
        <f t="shared" si="7"/>
        <v>0</v>
      </c>
      <c r="Y23" s="55">
        <f t="shared" si="8"/>
        <v>0</v>
      </c>
      <c r="Z23" s="55">
        <f t="shared" si="9"/>
        <v>8.55</v>
      </c>
      <c r="AA23" s="55">
        <f t="shared" si="10"/>
        <v>25.567000000000004</v>
      </c>
      <c r="AB23" s="59">
        <f t="shared" si="11"/>
        <v>0</v>
      </c>
      <c r="AC23" s="59">
        <f t="shared" si="12"/>
        <v>11</v>
      </c>
    </row>
    <row r="24" spans="1:29" ht="12.75">
      <c r="A24" s="193">
        <v>12</v>
      </c>
      <c r="B24" s="34">
        <f t="shared" si="13"/>
        <v>-3.05</v>
      </c>
      <c r="C24" s="35">
        <f t="shared" si="3"/>
        <v>0</v>
      </c>
      <c r="D24" s="35">
        <f t="shared" si="4"/>
        <v>18.564000000000004</v>
      </c>
      <c r="E24" s="32" t="str">
        <f t="shared" si="5"/>
        <v>XX</v>
      </c>
      <c r="F24" s="65">
        <f t="shared" si="6"/>
        <v>-2.1350000000000002</v>
      </c>
      <c r="G24" s="65"/>
      <c r="U24" s="55">
        <f t="shared" si="0"/>
        <v>-1.5030000000000001</v>
      </c>
      <c r="V24" s="55">
        <f t="shared" si="1"/>
        <v>0</v>
      </c>
      <c r="W24" s="55">
        <f t="shared" si="2"/>
        <v>-1.5469999999999997</v>
      </c>
      <c r="X24" s="55">
        <f t="shared" si="7"/>
        <v>0</v>
      </c>
      <c r="Y24" s="55">
        <f t="shared" si="8"/>
        <v>0</v>
      </c>
      <c r="Z24" s="55">
        <f t="shared" si="9"/>
        <v>8.55</v>
      </c>
      <c r="AA24" s="55">
        <f t="shared" si="10"/>
        <v>27.114000000000004</v>
      </c>
      <c r="AB24" s="59">
        <f t="shared" si="11"/>
        <v>0</v>
      </c>
      <c r="AC24" s="59">
        <f t="shared" si="12"/>
        <v>12</v>
      </c>
    </row>
    <row r="25" spans="1:29" ht="12.75">
      <c r="A25" s="193">
        <v>13</v>
      </c>
      <c r="B25" s="34">
        <f t="shared" si="13"/>
        <v>-3.05</v>
      </c>
      <c r="C25" s="35">
        <f t="shared" si="3"/>
        <v>0</v>
      </c>
      <c r="D25" s="35">
        <f t="shared" si="4"/>
        <v>20.111000000000004</v>
      </c>
      <c r="E25" s="32" t="str">
        <f t="shared" si="5"/>
        <v>XX</v>
      </c>
      <c r="F25" s="65">
        <f t="shared" si="6"/>
        <v>-2.1350000000000002</v>
      </c>
      <c r="G25" s="65"/>
      <c r="H25" s="6"/>
      <c r="I25" s="11"/>
      <c r="J25" s="11"/>
      <c r="K25" s="11"/>
      <c r="L25" s="11"/>
      <c r="M25" s="11"/>
      <c r="N25" s="11"/>
      <c r="O25" s="11"/>
      <c r="U25" s="55">
        <f t="shared" si="0"/>
        <v>-1.5030000000000001</v>
      </c>
      <c r="V25" s="55">
        <f t="shared" si="1"/>
        <v>0</v>
      </c>
      <c r="W25" s="55">
        <f t="shared" si="2"/>
        <v>-1.5469999999999997</v>
      </c>
      <c r="X25" s="55">
        <f t="shared" si="7"/>
        <v>0</v>
      </c>
      <c r="Y25" s="55">
        <f t="shared" si="8"/>
        <v>0</v>
      </c>
      <c r="Z25" s="55">
        <f t="shared" si="9"/>
        <v>8.55</v>
      </c>
      <c r="AA25" s="55">
        <f t="shared" si="10"/>
        <v>28.661000000000005</v>
      </c>
      <c r="AB25" s="59">
        <f t="shared" si="11"/>
        <v>0</v>
      </c>
      <c r="AC25" s="59">
        <f t="shared" si="12"/>
        <v>13</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9"/>
        <v>0</v>
      </c>
      <c r="AA26" s="55">
        <f t="shared" si="10"/>
        <v>0</v>
      </c>
      <c r="AB26" s="59">
        <f t="shared" si="11"/>
        <v>0</v>
      </c>
      <c r="AC26" s="59">
        <f t="shared" si="12"/>
        <v>13</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9"/>
        <v>0</v>
      </c>
      <c r="AA27" s="55">
        <f t="shared" si="10"/>
        <v>0</v>
      </c>
      <c r="AB27" s="59">
        <f t="shared" si="11"/>
        <v>0</v>
      </c>
      <c r="AC27" s="59">
        <f t="shared" si="12"/>
        <v>13</v>
      </c>
    </row>
    <row r="28" spans="1:29" ht="12.75">
      <c r="A28" s="2"/>
      <c r="B28" s="39"/>
      <c r="C28" s="35"/>
      <c r="D28" s="35"/>
      <c r="E28" s="32"/>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9"/>
        <v>0</v>
      </c>
      <c r="AA28" s="55">
        <f t="shared" si="10"/>
        <v>0</v>
      </c>
      <c r="AB28" s="59">
        <f t="shared" si="11"/>
        <v>0</v>
      </c>
      <c r="AC28" s="59">
        <f t="shared" si="12"/>
        <v>13</v>
      </c>
    </row>
    <row r="29" spans="1:29" ht="12.75">
      <c r="A29" s="2"/>
      <c r="B29" s="39"/>
      <c r="C29" s="35"/>
      <c r="D29" s="35"/>
      <c r="E29" s="32"/>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9"/>
        <v>0</v>
      </c>
      <c r="AA29" s="55">
        <f t="shared" si="10"/>
        <v>0</v>
      </c>
      <c r="AB29" s="59">
        <f t="shared" si="11"/>
        <v>0</v>
      </c>
      <c r="AC29" s="59">
        <f t="shared" si="12"/>
        <v>13</v>
      </c>
    </row>
    <row r="30" spans="1:15" ht="12.75">
      <c r="A30" s="2"/>
      <c r="B30" s="39"/>
      <c r="C30" s="35"/>
      <c r="D30" s="35"/>
      <c r="E30" s="32"/>
      <c r="F30" s="66"/>
      <c r="G30" s="65"/>
      <c r="H30" s="9"/>
      <c r="I30" s="10"/>
      <c r="J30" s="10"/>
      <c r="K30" s="10"/>
      <c r="L30" s="10"/>
      <c r="M30" s="10"/>
      <c r="N30" s="10"/>
      <c r="O30" s="10"/>
    </row>
    <row r="31" spans="1:15" ht="12.75">
      <c r="A31" s="2"/>
      <c r="B31" s="39"/>
      <c r="C31" s="35"/>
      <c r="D31" s="35"/>
      <c r="E31" s="32"/>
      <c r="F31" s="66"/>
      <c r="G31" s="65"/>
      <c r="H31" s="9"/>
      <c r="I31" s="10"/>
      <c r="J31" s="10"/>
      <c r="K31" s="10"/>
      <c r="L31" s="10"/>
      <c r="M31" s="10"/>
      <c r="N31" s="10"/>
      <c r="O31" s="10"/>
    </row>
    <row r="32" spans="1:15" ht="12.75">
      <c r="A32" s="2"/>
      <c r="B32" s="39"/>
      <c r="C32" s="35"/>
      <c r="D32" s="35"/>
      <c r="E32" s="32"/>
      <c r="F32" s="66"/>
      <c r="G32" s="65"/>
      <c r="H32" s="9"/>
      <c r="I32" s="10"/>
      <c r="J32" s="10"/>
      <c r="K32" s="10"/>
      <c r="L32" s="10"/>
      <c r="M32" s="10"/>
      <c r="N32" s="10"/>
      <c r="O32" s="10"/>
    </row>
    <row r="33" spans="1:15" ht="12.75">
      <c r="A33" s="2"/>
      <c r="B33" s="39"/>
      <c r="C33" s="35"/>
      <c r="D33" s="35"/>
      <c r="E33" s="32"/>
      <c r="F33" s="66"/>
      <c r="G33" s="65"/>
      <c r="H33" s="9"/>
      <c r="I33" s="10"/>
      <c r="J33" s="10"/>
      <c r="K33" s="10"/>
      <c r="L33" s="10"/>
      <c r="M33" s="10"/>
      <c r="N33" s="10"/>
      <c r="O33" s="10"/>
    </row>
    <row r="34" spans="1:15" ht="12.75">
      <c r="A34" s="2"/>
      <c r="B34" s="39"/>
      <c r="C34" s="35"/>
      <c r="D34" s="35"/>
      <c r="E34" s="32"/>
      <c r="F34" s="66"/>
      <c r="G34" s="65"/>
      <c r="H34" s="9"/>
      <c r="I34" s="10"/>
      <c r="J34" s="10"/>
      <c r="K34" s="10"/>
      <c r="L34" s="10"/>
      <c r="M34" s="10"/>
      <c r="N34" s="10"/>
      <c r="O34" s="10"/>
    </row>
    <row r="35" spans="1:15" ht="12.75">
      <c r="A35" s="2"/>
      <c r="B35" s="39"/>
      <c r="C35" s="35"/>
      <c r="D35" s="35"/>
      <c r="E35" s="32"/>
      <c r="F35" s="66"/>
      <c r="G35" s="65"/>
      <c r="H35" s="9"/>
      <c r="I35" s="10"/>
      <c r="J35" s="10"/>
      <c r="K35" s="10"/>
      <c r="L35" s="10"/>
      <c r="M35" s="10"/>
      <c r="N35" s="10"/>
      <c r="O35" s="10"/>
    </row>
    <row r="36" spans="3:15" ht="12.75">
      <c r="C36" s="6"/>
      <c r="D36" s="6"/>
      <c r="E36" s="6"/>
      <c r="F36" s="6"/>
      <c r="G36" s="6"/>
      <c r="H36" s="9"/>
      <c r="I36" s="10"/>
      <c r="J36" s="10"/>
      <c r="K36" s="10"/>
      <c r="L36" s="10"/>
      <c r="M36" s="10"/>
      <c r="N36" s="10"/>
      <c r="O36" s="10"/>
    </row>
    <row r="37" spans="3:15" ht="12.75">
      <c r="C37" s="6"/>
      <c r="D37" s="6"/>
      <c r="E37" s="6"/>
      <c r="F37" s="6"/>
      <c r="G37" s="6"/>
      <c r="H37" s="9"/>
      <c r="I37" s="10"/>
      <c r="J37" s="10"/>
      <c r="K37" s="10"/>
      <c r="L37" s="10"/>
      <c r="M37" s="10"/>
      <c r="N37" s="10"/>
      <c r="O37" s="10"/>
    </row>
    <row r="38" spans="3:15" ht="12.75">
      <c r="C38" s="6"/>
      <c r="D38" s="6"/>
      <c r="E38" s="6"/>
      <c r="F38" s="6"/>
      <c r="G38" s="6"/>
      <c r="H38" s="9"/>
      <c r="I38" s="10"/>
      <c r="J38" s="10"/>
      <c r="K38" s="10"/>
      <c r="L38" s="10"/>
      <c r="M38" s="10"/>
      <c r="N38" s="10"/>
      <c r="O38" s="10"/>
    </row>
    <row r="39" spans="3:15" ht="12.75">
      <c r="C39" s="6"/>
      <c r="D39" s="6"/>
      <c r="E39" s="6"/>
      <c r="F39" s="6"/>
      <c r="G39" s="6"/>
      <c r="H39" s="9"/>
      <c r="I39" s="12"/>
      <c r="J39" s="12"/>
      <c r="K39" s="12"/>
      <c r="L39" s="12"/>
      <c r="M39" s="12"/>
      <c r="N39" s="12"/>
      <c r="O39" s="12"/>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C39"/>
  <sheetViews>
    <sheetView workbookViewId="0" topLeftCell="A1">
      <selection activeCell="B4" sqref="B4"/>
    </sheetView>
  </sheetViews>
  <sheetFormatPr defaultColWidth="11.421875" defaultRowHeight="12.75"/>
  <cols>
    <col min="1" max="5" width="7.28125" style="1" customWidth="1"/>
    <col min="6" max="6" width="7.8515625" style="1" customWidth="1"/>
    <col min="7" max="8" width="7.28125" style="1" customWidth="1"/>
    <col min="9" max="19" width="7.28125" style="0" customWidth="1"/>
    <col min="21" max="21" width="6.00390625" style="0" customWidth="1"/>
    <col min="22" max="22" width="5.57421875" style="0" customWidth="1"/>
    <col min="23" max="23" width="5.421875" style="0" customWidth="1"/>
    <col min="24" max="24" width="5.57421875" style="0" customWidth="1"/>
    <col min="25" max="25" width="5.7109375" style="0" customWidth="1"/>
    <col min="26" max="26" width="5.57421875" style="0" customWidth="1"/>
    <col min="27" max="27" width="5.7109375" style="0" customWidth="1"/>
    <col min="28" max="28" width="8.140625" style="0" customWidth="1"/>
    <col min="29" max="29" width="8.00390625" style="0" customWidth="1"/>
  </cols>
  <sheetData>
    <row r="1" spans="1:9" s="8" customFormat="1" ht="16.5">
      <c r="A1" s="7" t="s">
        <v>37</v>
      </c>
      <c r="B1" s="7" t="s">
        <v>81</v>
      </c>
      <c r="I1" s="75" t="s">
        <v>231</v>
      </c>
    </row>
    <row r="2" ht="15">
      <c r="B2" s="7" t="s">
        <v>39</v>
      </c>
    </row>
    <row r="3" spans="8:10" ht="12.75">
      <c r="H3" s="37"/>
      <c r="I3" s="38"/>
      <c r="J3" s="41"/>
    </row>
    <row r="4" spans="1:13" ht="15">
      <c r="A4" s="5" t="s">
        <v>116</v>
      </c>
      <c r="B4" s="340">
        <v>3</v>
      </c>
      <c r="C4" s="1" t="s">
        <v>150</v>
      </c>
      <c r="D4" s="39"/>
      <c r="E4" s="40"/>
      <c r="F4" s="40"/>
      <c r="H4"/>
      <c r="L4" s="26"/>
      <c r="M4" s="26"/>
    </row>
    <row r="5" spans="1:17" ht="14.25">
      <c r="A5" s="5" t="s">
        <v>117</v>
      </c>
      <c r="B5" s="23">
        <f>0.501*B4</f>
        <v>1.5030000000000001</v>
      </c>
      <c r="C5" s="1" t="s">
        <v>139</v>
      </c>
      <c r="D5" s="2" t="s">
        <v>114</v>
      </c>
      <c r="F5" s="67" t="s">
        <v>115</v>
      </c>
      <c r="H5" s="29"/>
      <c r="I5" s="1"/>
      <c r="Q5" t="s">
        <v>144</v>
      </c>
    </row>
    <row r="6" spans="1:9" ht="14.25">
      <c r="A6" s="5" t="s">
        <v>118</v>
      </c>
      <c r="B6" s="23">
        <f>2.85*B4</f>
        <v>8.55</v>
      </c>
      <c r="C6" s="1" t="s">
        <v>139</v>
      </c>
      <c r="D6" s="2" t="s">
        <v>129</v>
      </c>
      <c r="F6" s="67" t="s">
        <v>104</v>
      </c>
      <c r="H6" s="29"/>
      <c r="I6" s="1"/>
    </row>
    <row r="7" spans="1:7" ht="14.25">
      <c r="A7" s="68" t="s">
        <v>95</v>
      </c>
      <c r="B7" s="126">
        <f>B6+B5</f>
        <v>10.053</v>
      </c>
      <c r="C7" s="1" t="s">
        <v>139</v>
      </c>
      <c r="D7" s="5" t="s">
        <v>96</v>
      </c>
      <c r="E7" s="2"/>
      <c r="F7" s="67" t="s">
        <v>38</v>
      </c>
      <c r="G7" s="67"/>
    </row>
    <row r="8" ht="12.75">
      <c r="F8" s="1" t="s">
        <v>144</v>
      </c>
    </row>
    <row r="9" spans="1:29" ht="15.75">
      <c r="A9" s="15" t="s">
        <v>137</v>
      </c>
      <c r="B9" s="15" t="s">
        <v>138</v>
      </c>
      <c r="C9" s="33" t="s">
        <v>140</v>
      </c>
      <c r="D9" s="33" t="s">
        <v>141</v>
      </c>
      <c r="E9" s="31" t="s">
        <v>131</v>
      </c>
      <c r="F9" s="5" t="s">
        <v>52</v>
      </c>
      <c r="G9" s="5"/>
      <c r="U9" s="347" t="s">
        <v>145</v>
      </c>
      <c r="V9" s="347"/>
      <c r="W9" s="347"/>
      <c r="X9" s="382" t="s">
        <v>120</v>
      </c>
      <c r="Y9" s="382"/>
      <c r="Z9" s="382" t="s">
        <v>121</v>
      </c>
      <c r="AA9" s="382"/>
      <c r="AB9" s="64" t="s">
        <v>112</v>
      </c>
      <c r="AC9" s="64" t="s">
        <v>113</v>
      </c>
    </row>
    <row r="10" spans="1:28" ht="13.5">
      <c r="A10" s="15"/>
      <c r="B10" s="15" t="s">
        <v>142</v>
      </c>
      <c r="C10" s="15"/>
      <c r="D10" s="15"/>
      <c r="E10" s="31" t="s">
        <v>130</v>
      </c>
      <c r="F10" s="5"/>
      <c r="G10" s="5"/>
      <c r="U10" s="347" t="s">
        <v>132</v>
      </c>
      <c r="V10" s="347"/>
      <c r="W10" s="347"/>
      <c r="X10" s="383" t="s">
        <v>147</v>
      </c>
      <c r="Y10" s="383"/>
      <c r="Z10" s="383" t="s">
        <v>148</v>
      </c>
      <c r="AA10" s="383"/>
      <c r="AB10" s="14"/>
    </row>
    <row r="11" spans="1:28" ht="12.75">
      <c r="A11" s="15" t="s">
        <v>136</v>
      </c>
      <c r="B11" s="15" t="s">
        <v>150</v>
      </c>
      <c r="C11" s="15" t="s">
        <v>150</v>
      </c>
      <c r="D11" s="15" t="s">
        <v>150</v>
      </c>
      <c r="E11" s="14"/>
      <c r="F11" s="5"/>
      <c r="G11" s="5"/>
      <c r="U11" s="56" t="s">
        <v>150</v>
      </c>
      <c r="V11" s="56" t="s">
        <v>150</v>
      </c>
      <c r="W11" s="56" t="s">
        <v>150</v>
      </c>
      <c r="X11" s="56" t="s">
        <v>150</v>
      </c>
      <c r="Y11" s="56" t="s">
        <v>150</v>
      </c>
      <c r="Z11" s="56" t="s">
        <v>150</v>
      </c>
      <c r="AA11" s="56" t="s">
        <v>150</v>
      </c>
      <c r="AB11" s="14"/>
    </row>
    <row r="12" spans="1:29" ht="12.75">
      <c r="A12" s="214">
        <v>0</v>
      </c>
      <c r="B12" s="54">
        <v>0</v>
      </c>
      <c r="C12" s="52">
        <v>0</v>
      </c>
      <c r="D12" s="53">
        <v>0</v>
      </c>
      <c r="E12" s="63"/>
      <c r="F12" s="65" t="str">
        <f>IF(AND(C12&gt;$B$6,AB12&gt;0),0.7*($B$5+C12/AB12),IF(AND(D12&gt;$B$6,AC12&gt;0),-0.7*($B$5+D12/AC12)," - "))</f>
        <v> - </v>
      </c>
      <c r="G12" s="65"/>
      <c r="U12" s="59">
        <f aca="true" t="shared" si="0" ref="U12:U29">IF(B12&gt;$B$5,$B$5,IF(B12&lt;-$B$5,-$B$5,B12))</f>
        <v>0</v>
      </c>
      <c r="V12" s="59">
        <f aca="true" t="shared" si="1" ref="V12:V29">IF(B12&gt;$B$5,B12-$B$5,0)</f>
        <v>0</v>
      </c>
      <c r="W12" s="59">
        <f aca="true" t="shared" si="2" ref="W12:W29">IF(B12&lt;-$B$5,B12--$B$5,0)</f>
        <v>0</v>
      </c>
      <c r="X12" s="59">
        <v>0</v>
      </c>
      <c r="Y12" s="59">
        <v>0</v>
      </c>
      <c r="Z12" s="59">
        <v>0</v>
      </c>
      <c r="AA12" s="59">
        <v>0</v>
      </c>
      <c r="AB12" s="59">
        <v>0</v>
      </c>
      <c r="AC12" s="59">
        <v>0</v>
      </c>
    </row>
    <row r="13" spans="1:29" ht="12.75">
      <c r="A13" s="193">
        <v>1</v>
      </c>
      <c r="B13" s="34">
        <v>10.23</v>
      </c>
      <c r="C13" s="35">
        <f aca="true" t="shared" si="3" ref="C13:C25">IF((C12+B13-$B$5)&gt;0,C12+B13-$B$5,0)</f>
        <v>8.727</v>
      </c>
      <c r="D13" s="35">
        <f aca="true" t="shared" si="4" ref="D13:D25">IF((D12-B13-$B$5)&gt;0,D12-B13-$B$5,0)</f>
        <v>0</v>
      </c>
      <c r="E13" s="32" t="str">
        <f aca="true" t="shared" si="5" ref="E13:E25">IF(C13&gt;$B$6,"XX",IF(D13&gt;$B$6,"XX"," "))</f>
        <v>XX</v>
      </c>
      <c r="F13" s="65">
        <f aca="true" t="shared" si="6" ref="F13:F25">IF(AND(C13&gt;$B$6,AB13&gt;0),0.7*($B$5+C13/AB13),IF(AND(D13&gt;$B$6,AC13&gt;0),-0.7*($B$5+D13/AC13)," - "))</f>
        <v>7.161</v>
      </c>
      <c r="G13" s="65"/>
      <c r="U13" s="55">
        <f t="shared" si="0"/>
        <v>1.5030000000000001</v>
      </c>
      <c r="V13" s="55">
        <f t="shared" si="1"/>
        <v>8.727</v>
      </c>
      <c r="W13" s="55">
        <f t="shared" si="2"/>
        <v>0</v>
      </c>
      <c r="X13" s="55">
        <f aca="true" t="shared" si="7" ref="X13:X29">IF(C13&gt;$B$6,$B$6,C13)</f>
        <v>8.55</v>
      </c>
      <c r="Y13" s="55">
        <f aca="true" t="shared" si="8" ref="Y13:Y29">IF(C13&gt;$B$6,C13-$B$6,0)</f>
        <v>0.1769999999999996</v>
      </c>
      <c r="Z13" s="55">
        <f aca="true" t="shared" si="9" ref="Z13:Z29">IF(D13&gt;$B$6,$B$6,D13)</f>
        <v>0</v>
      </c>
      <c r="AA13" s="55">
        <f aca="true" t="shared" si="10" ref="AA13:AA29">IF(D13&gt;$B$6,D13+$B$6,0)</f>
        <v>0</v>
      </c>
      <c r="AB13" s="59">
        <f aca="true" t="shared" si="11" ref="AB13:AB29">IF(C13&gt;0,AB12+1,AB12)</f>
        <v>1</v>
      </c>
      <c r="AC13" s="59">
        <f aca="true" t="shared" si="12" ref="AC13:AC29">IF(D13&gt;0,AC12+1,AC12)</f>
        <v>0</v>
      </c>
    </row>
    <row r="14" spans="1:29" ht="12.75">
      <c r="A14" s="193">
        <v>2</v>
      </c>
      <c r="B14" s="34">
        <v>0</v>
      </c>
      <c r="C14" s="35">
        <f t="shared" si="3"/>
        <v>7.224</v>
      </c>
      <c r="D14" s="35">
        <f t="shared" si="4"/>
        <v>0</v>
      </c>
      <c r="E14" s="32" t="str">
        <f t="shared" si="5"/>
        <v> </v>
      </c>
      <c r="F14" s="65" t="str">
        <f t="shared" si="6"/>
        <v> - </v>
      </c>
      <c r="G14" s="65"/>
      <c r="U14" s="55">
        <f t="shared" si="0"/>
        <v>0</v>
      </c>
      <c r="V14" s="55">
        <f t="shared" si="1"/>
        <v>0</v>
      </c>
      <c r="W14" s="55">
        <f t="shared" si="2"/>
        <v>0</v>
      </c>
      <c r="X14" s="55">
        <f t="shared" si="7"/>
        <v>7.224</v>
      </c>
      <c r="Y14" s="55">
        <f t="shared" si="8"/>
        <v>0</v>
      </c>
      <c r="Z14" s="55">
        <f t="shared" si="9"/>
        <v>0</v>
      </c>
      <c r="AA14" s="55">
        <f t="shared" si="10"/>
        <v>0</v>
      </c>
      <c r="AB14" s="59">
        <f t="shared" si="11"/>
        <v>2</v>
      </c>
      <c r="AC14" s="59">
        <f t="shared" si="12"/>
        <v>0</v>
      </c>
    </row>
    <row r="15" spans="1:29" ht="12.75">
      <c r="A15" s="193">
        <v>3</v>
      </c>
      <c r="B15" s="34">
        <v>0</v>
      </c>
      <c r="C15" s="35">
        <f t="shared" si="3"/>
        <v>5.721</v>
      </c>
      <c r="D15" s="35">
        <f t="shared" si="4"/>
        <v>0</v>
      </c>
      <c r="E15" s="32" t="str">
        <f t="shared" si="5"/>
        <v> </v>
      </c>
      <c r="F15" s="65" t="str">
        <f t="shared" si="6"/>
        <v> - </v>
      </c>
      <c r="G15" s="65"/>
      <c r="U15" s="55">
        <f t="shared" si="0"/>
        <v>0</v>
      </c>
      <c r="V15" s="55">
        <f t="shared" si="1"/>
        <v>0</v>
      </c>
      <c r="W15" s="55">
        <f t="shared" si="2"/>
        <v>0</v>
      </c>
      <c r="X15" s="55">
        <f t="shared" si="7"/>
        <v>5.721</v>
      </c>
      <c r="Y15" s="55">
        <f t="shared" si="8"/>
        <v>0</v>
      </c>
      <c r="Z15" s="55">
        <f t="shared" si="9"/>
        <v>0</v>
      </c>
      <c r="AA15" s="55">
        <f t="shared" si="10"/>
        <v>0</v>
      </c>
      <c r="AB15" s="59">
        <f t="shared" si="11"/>
        <v>3</v>
      </c>
      <c r="AC15" s="59">
        <f t="shared" si="12"/>
        <v>0</v>
      </c>
    </row>
    <row r="16" spans="1:29" ht="12.75">
      <c r="A16" s="193">
        <v>4</v>
      </c>
      <c r="B16" s="34">
        <v>0</v>
      </c>
      <c r="C16" s="35">
        <f t="shared" si="3"/>
        <v>4.218</v>
      </c>
      <c r="D16" s="35">
        <f t="shared" si="4"/>
        <v>0</v>
      </c>
      <c r="E16" s="32" t="str">
        <f t="shared" si="5"/>
        <v> </v>
      </c>
      <c r="F16" s="65" t="str">
        <f t="shared" si="6"/>
        <v> - </v>
      </c>
      <c r="G16" s="65"/>
      <c r="U16" s="55">
        <f t="shared" si="0"/>
        <v>0</v>
      </c>
      <c r="V16" s="55">
        <f t="shared" si="1"/>
        <v>0</v>
      </c>
      <c r="W16" s="55">
        <f t="shared" si="2"/>
        <v>0</v>
      </c>
      <c r="X16" s="55">
        <f t="shared" si="7"/>
        <v>4.218</v>
      </c>
      <c r="Y16" s="55">
        <f t="shared" si="8"/>
        <v>0</v>
      </c>
      <c r="Z16" s="55">
        <f t="shared" si="9"/>
        <v>0</v>
      </c>
      <c r="AA16" s="55">
        <f t="shared" si="10"/>
        <v>0</v>
      </c>
      <c r="AB16" s="59">
        <f t="shared" si="11"/>
        <v>4</v>
      </c>
      <c r="AC16" s="59">
        <f t="shared" si="12"/>
        <v>0</v>
      </c>
    </row>
    <row r="17" spans="1:29" ht="12.75">
      <c r="A17" s="193">
        <v>5</v>
      </c>
      <c r="B17" s="34">
        <v>0</v>
      </c>
      <c r="C17" s="35">
        <f t="shared" si="3"/>
        <v>2.715</v>
      </c>
      <c r="D17" s="35">
        <f t="shared" si="4"/>
        <v>0</v>
      </c>
      <c r="E17" s="32" t="str">
        <f t="shared" si="5"/>
        <v> </v>
      </c>
      <c r="F17" s="65" t="str">
        <f t="shared" si="6"/>
        <v> - </v>
      </c>
      <c r="G17" s="65"/>
      <c r="U17" s="55">
        <f t="shared" si="0"/>
        <v>0</v>
      </c>
      <c r="V17" s="55">
        <f t="shared" si="1"/>
        <v>0</v>
      </c>
      <c r="W17" s="55">
        <f t="shared" si="2"/>
        <v>0</v>
      </c>
      <c r="X17" s="55">
        <f t="shared" si="7"/>
        <v>2.715</v>
      </c>
      <c r="Y17" s="55">
        <f t="shared" si="8"/>
        <v>0</v>
      </c>
      <c r="Z17" s="55">
        <f t="shared" si="9"/>
        <v>0</v>
      </c>
      <c r="AA17" s="55">
        <f t="shared" si="10"/>
        <v>0</v>
      </c>
      <c r="AB17" s="59">
        <f t="shared" si="11"/>
        <v>5</v>
      </c>
      <c r="AC17" s="59">
        <f t="shared" si="12"/>
        <v>0</v>
      </c>
    </row>
    <row r="18" spans="1:29" ht="12.75">
      <c r="A18" s="193">
        <v>6</v>
      </c>
      <c r="B18" s="34">
        <v>0</v>
      </c>
      <c r="C18" s="35">
        <f t="shared" si="3"/>
        <v>1.2119999999999997</v>
      </c>
      <c r="D18" s="35">
        <f t="shared" si="4"/>
        <v>0</v>
      </c>
      <c r="E18" s="32" t="str">
        <f t="shared" si="5"/>
        <v> </v>
      </c>
      <c r="F18" s="65" t="str">
        <f t="shared" si="6"/>
        <v> - </v>
      </c>
      <c r="G18" s="65"/>
      <c r="U18" s="55">
        <f t="shared" si="0"/>
        <v>0</v>
      </c>
      <c r="V18" s="55">
        <f t="shared" si="1"/>
        <v>0</v>
      </c>
      <c r="W18" s="55">
        <f t="shared" si="2"/>
        <v>0</v>
      </c>
      <c r="X18" s="55">
        <f t="shared" si="7"/>
        <v>1.2119999999999997</v>
      </c>
      <c r="Y18" s="55">
        <f t="shared" si="8"/>
        <v>0</v>
      </c>
      <c r="Z18" s="55">
        <f t="shared" si="9"/>
        <v>0</v>
      </c>
      <c r="AA18" s="55">
        <f t="shared" si="10"/>
        <v>0</v>
      </c>
      <c r="AB18" s="59">
        <f t="shared" si="11"/>
        <v>6</v>
      </c>
      <c r="AC18" s="59">
        <f t="shared" si="12"/>
        <v>0</v>
      </c>
    </row>
    <row r="19" spans="1:29" ht="12.75">
      <c r="A19" s="193">
        <v>7</v>
      </c>
      <c r="B19" s="34">
        <v>0</v>
      </c>
      <c r="C19" s="35">
        <f t="shared" si="3"/>
        <v>0</v>
      </c>
      <c r="D19" s="35">
        <f t="shared" si="4"/>
        <v>0</v>
      </c>
      <c r="E19" s="32" t="str">
        <f t="shared" si="5"/>
        <v> </v>
      </c>
      <c r="F19" s="65" t="str">
        <f t="shared" si="6"/>
        <v> - </v>
      </c>
      <c r="G19" s="65"/>
      <c r="U19" s="55">
        <f t="shared" si="0"/>
        <v>0</v>
      </c>
      <c r="V19" s="55">
        <f t="shared" si="1"/>
        <v>0</v>
      </c>
      <c r="W19" s="55">
        <f t="shared" si="2"/>
        <v>0</v>
      </c>
      <c r="X19" s="55">
        <f t="shared" si="7"/>
        <v>0</v>
      </c>
      <c r="Y19" s="55">
        <f t="shared" si="8"/>
        <v>0</v>
      </c>
      <c r="Z19" s="55">
        <f t="shared" si="9"/>
        <v>0</v>
      </c>
      <c r="AA19" s="55">
        <f t="shared" si="10"/>
        <v>0</v>
      </c>
      <c r="AB19" s="59">
        <f t="shared" si="11"/>
        <v>6</v>
      </c>
      <c r="AC19" s="59">
        <f t="shared" si="12"/>
        <v>0</v>
      </c>
    </row>
    <row r="20" spans="1:29" ht="12.75">
      <c r="A20" s="193">
        <v>8</v>
      </c>
      <c r="B20" s="34">
        <v>0</v>
      </c>
      <c r="C20" s="35">
        <f t="shared" si="3"/>
        <v>0</v>
      </c>
      <c r="D20" s="35">
        <f t="shared" si="4"/>
        <v>0</v>
      </c>
      <c r="E20" s="32" t="str">
        <f t="shared" si="5"/>
        <v> </v>
      </c>
      <c r="F20" s="65" t="str">
        <f t="shared" si="6"/>
        <v> - </v>
      </c>
      <c r="G20" s="65"/>
      <c r="U20" s="55">
        <f t="shared" si="0"/>
        <v>0</v>
      </c>
      <c r="V20" s="55">
        <f t="shared" si="1"/>
        <v>0</v>
      </c>
      <c r="W20" s="55">
        <f t="shared" si="2"/>
        <v>0</v>
      </c>
      <c r="X20" s="55">
        <f t="shared" si="7"/>
        <v>0</v>
      </c>
      <c r="Y20" s="55">
        <f t="shared" si="8"/>
        <v>0</v>
      </c>
      <c r="Z20" s="55">
        <f t="shared" si="9"/>
        <v>0</v>
      </c>
      <c r="AA20" s="55">
        <f t="shared" si="10"/>
        <v>0</v>
      </c>
      <c r="AB20" s="59">
        <f t="shared" si="11"/>
        <v>6</v>
      </c>
      <c r="AC20" s="59">
        <f t="shared" si="12"/>
        <v>0</v>
      </c>
    </row>
    <row r="21" spans="1:29" ht="12.75">
      <c r="A21" s="193">
        <v>9</v>
      </c>
      <c r="B21" s="34">
        <v>0</v>
      </c>
      <c r="C21" s="35">
        <f t="shared" si="3"/>
        <v>0</v>
      </c>
      <c r="D21" s="35">
        <f t="shared" si="4"/>
        <v>0</v>
      </c>
      <c r="E21" s="32" t="str">
        <f t="shared" si="5"/>
        <v> </v>
      </c>
      <c r="F21" s="65" t="str">
        <f t="shared" si="6"/>
        <v> - </v>
      </c>
      <c r="G21" s="65"/>
      <c r="U21" s="55">
        <f t="shared" si="0"/>
        <v>0</v>
      </c>
      <c r="V21" s="55">
        <f t="shared" si="1"/>
        <v>0</v>
      </c>
      <c r="W21" s="55">
        <f t="shared" si="2"/>
        <v>0</v>
      </c>
      <c r="X21" s="55">
        <f t="shared" si="7"/>
        <v>0</v>
      </c>
      <c r="Y21" s="55">
        <f t="shared" si="8"/>
        <v>0</v>
      </c>
      <c r="Z21" s="55">
        <f t="shared" si="9"/>
        <v>0</v>
      </c>
      <c r="AA21" s="55">
        <f t="shared" si="10"/>
        <v>0</v>
      </c>
      <c r="AB21" s="59">
        <f t="shared" si="11"/>
        <v>6</v>
      </c>
      <c r="AC21" s="59">
        <f t="shared" si="12"/>
        <v>0</v>
      </c>
    </row>
    <row r="22" spans="1:29" ht="12.75">
      <c r="A22" s="193">
        <v>10</v>
      </c>
      <c r="B22" s="34">
        <v>0</v>
      </c>
      <c r="C22" s="35">
        <f t="shared" si="3"/>
        <v>0</v>
      </c>
      <c r="D22" s="35">
        <f t="shared" si="4"/>
        <v>0</v>
      </c>
      <c r="E22" s="32" t="str">
        <f t="shared" si="5"/>
        <v> </v>
      </c>
      <c r="F22" s="65" t="str">
        <f t="shared" si="6"/>
        <v> - </v>
      </c>
      <c r="G22" s="65"/>
      <c r="U22" s="55">
        <f t="shared" si="0"/>
        <v>0</v>
      </c>
      <c r="V22" s="55">
        <f t="shared" si="1"/>
        <v>0</v>
      </c>
      <c r="W22" s="55">
        <f t="shared" si="2"/>
        <v>0</v>
      </c>
      <c r="X22" s="55">
        <f t="shared" si="7"/>
        <v>0</v>
      </c>
      <c r="Y22" s="55">
        <f t="shared" si="8"/>
        <v>0</v>
      </c>
      <c r="Z22" s="55">
        <f t="shared" si="9"/>
        <v>0</v>
      </c>
      <c r="AA22" s="55">
        <f t="shared" si="10"/>
        <v>0</v>
      </c>
      <c r="AB22" s="59">
        <f t="shared" si="11"/>
        <v>6</v>
      </c>
      <c r="AC22" s="59">
        <f t="shared" si="12"/>
        <v>0</v>
      </c>
    </row>
    <row r="23" spans="1:29" ht="12.75">
      <c r="A23" s="193">
        <v>11</v>
      </c>
      <c r="B23" s="34">
        <v>0</v>
      </c>
      <c r="C23" s="35">
        <f t="shared" si="3"/>
        <v>0</v>
      </c>
      <c r="D23" s="35">
        <f t="shared" si="4"/>
        <v>0</v>
      </c>
      <c r="E23" s="32" t="str">
        <f t="shared" si="5"/>
        <v> </v>
      </c>
      <c r="F23" s="65" t="str">
        <f t="shared" si="6"/>
        <v> - </v>
      </c>
      <c r="G23" s="65"/>
      <c r="U23" s="55">
        <f t="shared" si="0"/>
        <v>0</v>
      </c>
      <c r="V23" s="55">
        <f t="shared" si="1"/>
        <v>0</v>
      </c>
      <c r="W23" s="55">
        <f t="shared" si="2"/>
        <v>0</v>
      </c>
      <c r="X23" s="55">
        <f t="shared" si="7"/>
        <v>0</v>
      </c>
      <c r="Y23" s="55">
        <f t="shared" si="8"/>
        <v>0</v>
      </c>
      <c r="Z23" s="55">
        <f t="shared" si="9"/>
        <v>0</v>
      </c>
      <c r="AA23" s="55">
        <f t="shared" si="10"/>
        <v>0</v>
      </c>
      <c r="AB23" s="59">
        <f t="shared" si="11"/>
        <v>6</v>
      </c>
      <c r="AC23" s="59">
        <f t="shared" si="12"/>
        <v>0</v>
      </c>
    </row>
    <row r="24" spans="1:29" ht="12.75">
      <c r="A24" s="193">
        <v>12</v>
      </c>
      <c r="B24" s="34">
        <v>0</v>
      </c>
      <c r="C24" s="35">
        <f t="shared" si="3"/>
        <v>0</v>
      </c>
      <c r="D24" s="35">
        <f t="shared" si="4"/>
        <v>0</v>
      </c>
      <c r="E24" s="32" t="str">
        <f t="shared" si="5"/>
        <v> </v>
      </c>
      <c r="F24" s="65" t="str">
        <f t="shared" si="6"/>
        <v> - </v>
      </c>
      <c r="G24" s="65"/>
      <c r="U24" s="55">
        <f t="shared" si="0"/>
        <v>0</v>
      </c>
      <c r="V24" s="55">
        <f t="shared" si="1"/>
        <v>0</v>
      </c>
      <c r="W24" s="55">
        <f t="shared" si="2"/>
        <v>0</v>
      </c>
      <c r="X24" s="55">
        <f t="shared" si="7"/>
        <v>0</v>
      </c>
      <c r="Y24" s="55">
        <f t="shared" si="8"/>
        <v>0</v>
      </c>
      <c r="Z24" s="55">
        <f t="shared" si="9"/>
        <v>0</v>
      </c>
      <c r="AA24" s="55">
        <f t="shared" si="10"/>
        <v>0</v>
      </c>
      <c r="AB24" s="59">
        <f t="shared" si="11"/>
        <v>6</v>
      </c>
      <c r="AC24" s="59">
        <f t="shared" si="12"/>
        <v>0</v>
      </c>
    </row>
    <row r="25" spans="1:29" ht="12.75">
      <c r="A25" s="193">
        <v>13</v>
      </c>
      <c r="B25" s="34">
        <v>0</v>
      </c>
      <c r="C25" s="35">
        <f t="shared" si="3"/>
        <v>0</v>
      </c>
      <c r="D25" s="35">
        <f t="shared" si="4"/>
        <v>0</v>
      </c>
      <c r="E25" s="32" t="str">
        <f t="shared" si="5"/>
        <v> </v>
      </c>
      <c r="F25" s="65" t="str">
        <f t="shared" si="6"/>
        <v> - </v>
      </c>
      <c r="G25" s="65"/>
      <c r="H25" s="6"/>
      <c r="I25" s="11"/>
      <c r="J25" s="11"/>
      <c r="K25" s="11"/>
      <c r="L25" s="11"/>
      <c r="M25" s="11"/>
      <c r="N25" s="11"/>
      <c r="O25" s="11"/>
      <c r="U25" s="55">
        <f t="shared" si="0"/>
        <v>0</v>
      </c>
      <c r="V25" s="55">
        <f t="shared" si="1"/>
        <v>0</v>
      </c>
      <c r="W25" s="55">
        <f t="shared" si="2"/>
        <v>0</v>
      </c>
      <c r="X25" s="55">
        <f t="shared" si="7"/>
        <v>0</v>
      </c>
      <c r="Y25" s="55">
        <f t="shared" si="8"/>
        <v>0</v>
      </c>
      <c r="Z25" s="55">
        <f t="shared" si="9"/>
        <v>0</v>
      </c>
      <c r="AA25" s="55">
        <f t="shared" si="10"/>
        <v>0</v>
      </c>
      <c r="AB25" s="59">
        <f t="shared" si="11"/>
        <v>6</v>
      </c>
      <c r="AC25" s="59">
        <f t="shared" si="12"/>
        <v>0</v>
      </c>
    </row>
    <row r="26" spans="1:29" ht="12.75">
      <c r="A26" s="2"/>
      <c r="B26" s="39"/>
      <c r="C26" s="35"/>
      <c r="D26" s="35"/>
      <c r="E26" s="32"/>
      <c r="F26" s="66"/>
      <c r="G26" s="65"/>
      <c r="H26" s="9"/>
      <c r="I26" s="10"/>
      <c r="J26" s="10"/>
      <c r="K26" s="10"/>
      <c r="L26" s="10"/>
      <c r="M26" s="10"/>
      <c r="N26" s="10"/>
      <c r="O26" s="10"/>
      <c r="U26" s="55">
        <f t="shared" si="0"/>
        <v>0</v>
      </c>
      <c r="V26" s="55">
        <f t="shared" si="1"/>
        <v>0</v>
      </c>
      <c r="W26" s="55">
        <f t="shared" si="2"/>
        <v>0</v>
      </c>
      <c r="X26" s="55">
        <f t="shared" si="7"/>
        <v>0</v>
      </c>
      <c r="Y26" s="55">
        <f t="shared" si="8"/>
        <v>0</v>
      </c>
      <c r="Z26" s="55">
        <f t="shared" si="9"/>
        <v>0</v>
      </c>
      <c r="AA26" s="55">
        <f t="shared" si="10"/>
        <v>0</v>
      </c>
      <c r="AB26" s="59">
        <f t="shared" si="11"/>
        <v>6</v>
      </c>
      <c r="AC26" s="59">
        <f t="shared" si="12"/>
        <v>0</v>
      </c>
    </row>
    <row r="27" spans="1:29" ht="12.75">
      <c r="A27" s="2"/>
      <c r="B27" s="39"/>
      <c r="C27" s="35"/>
      <c r="D27" s="35"/>
      <c r="E27" s="32"/>
      <c r="F27" s="66"/>
      <c r="G27" s="65"/>
      <c r="H27" s="9"/>
      <c r="I27" s="5"/>
      <c r="J27" s="10"/>
      <c r="K27" s="10"/>
      <c r="L27" s="10"/>
      <c r="M27" s="10"/>
      <c r="N27" s="10"/>
      <c r="O27" s="10"/>
      <c r="U27" s="55">
        <f t="shared" si="0"/>
        <v>0</v>
      </c>
      <c r="V27" s="55">
        <f t="shared" si="1"/>
        <v>0</v>
      </c>
      <c r="W27" s="55">
        <f t="shared" si="2"/>
        <v>0</v>
      </c>
      <c r="X27" s="55">
        <f t="shared" si="7"/>
        <v>0</v>
      </c>
      <c r="Y27" s="55">
        <f t="shared" si="8"/>
        <v>0</v>
      </c>
      <c r="Z27" s="55">
        <f t="shared" si="9"/>
        <v>0</v>
      </c>
      <c r="AA27" s="55">
        <f t="shared" si="10"/>
        <v>0</v>
      </c>
      <c r="AB27" s="59">
        <f t="shared" si="11"/>
        <v>6</v>
      </c>
      <c r="AC27" s="59">
        <f t="shared" si="12"/>
        <v>0</v>
      </c>
    </row>
    <row r="28" spans="1:29" ht="12.75">
      <c r="A28" s="2"/>
      <c r="B28" s="39"/>
      <c r="C28" s="35"/>
      <c r="D28" s="35"/>
      <c r="E28" s="32"/>
      <c r="F28" s="66"/>
      <c r="G28" s="65"/>
      <c r="H28" s="9"/>
      <c r="I28" s="10"/>
      <c r="J28" s="10"/>
      <c r="K28" s="10"/>
      <c r="L28" s="10"/>
      <c r="M28" s="10"/>
      <c r="N28" s="10"/>
      <c r="O28" s="10"/>
      <c r="U28" s="55">
        <f t="shared" si="0"/>
        <v>0</v>
      </c>
      <c r="V28" s="55">
        <f t="shared" si="1"/>
        <v>0</v>
      </c>
      <c r="W28" s="55">
        <f t="shared" si="2"/>
        <v>0</v>
      </c>
      <c r="X28" s="55">
        <f t="shared" si="7"/>
        <v>0</v>
      </c>
      <c r="Y28" s="55">
        <f t="shared" si="8"/>
        <v>0</v>
      </c>
      <c r="Z28" s="55">
        <f t="shared" si="9"/>
        <v>0</v>
      </c>
      <c r="AA28" s="55">
        <f t="shared" si="10"/>
        <v>0</v>
      </c>
      <c r="AB28" s="59">
        <f t="shared" si="11"/>
        <v>6</v>
      </c>
      <c r="AC28" s="59">
        <f t="shared" si="12"/>
        <v>0</v>
      </c>
    </row>
    <row r="29" spans="1:29" ht="12.75">
      <c r="A29" s="2"/>
      <c r="B29" s="39"/>
      <c r="C29" s="35"/>
      <c r="D29" s="35"/>
      <c r="E29" s="32"/>
      <c r="F29" s="66"/>
      <c r="G29" s="65"/>
      <c r="H29" s="9"/>
      <c r="I29" s="10"/>
      <c r="J29" s="10"/>
      <c r="K29" s="10"/>
      <c r="L29" s="10"/>
      <c r="M29" s="10"/>
      <c r="N29" s="10"/>
      <c r="O29" s="10"/>
      <c r="U29" s="55">
        <f t="shared" si="0"/>
        <v>0</v>
      </c>
      <c r="V29" s="55">
        <f t="shared" si="1"/>
        <v>0</v>
      </c>
      <c r="W29" s="55">
        <f t="shared" si="2"/>
        <v>0</v>
      </c>
      <c r="X29" s="55">
        <f t="shared" si="7"/>
        <v>0</v>
      </c>
      <c r="Y29" s="55">
        <f t="shared" si="8"/>
        <v>0</v>
      </c>
      <c r="Z29" s="55">
        <f t="shared" si="9"/>
        <v>0</v>
      </c>
      <c r="AA29" s="55">
        <f t="shared" si="10"/>
        <v>0</v>
      </c>
      <c r="AB29" s="59">
        <f t="shared" si="11"/>
        <v>6</v>
      </c>
      <c r="AC29" s="59">
        <f t="shared" si="12"/>
        <v>0</v>
      </c>
    </row>
    <row r="30" spans="1:15" ht="12.75">
      <c r="A30" s="2"/>
      <c r="B30" s="39"/>
      <c r="C30" s="35"/>
      <c r="D30" s="35"/>
      <c r="E30" s="32"/>
      <c r="F30" s="66"/>
      <c r="G30" s="65"/>
      <c r="H30" s="9"/>
      <c r="I30" s="10"/>
      <c r="J30" s="10"/>
      <c r="K30" s="10"/>
      <c r="L30" s="10"/>
      <c r="M30" s="10"/>
      <c r="N30" s="10"/>
      <c r="O30" s="10"/>
    </row>
    <row r="31" spans="1:15" ht="12.75">
      <c r="A31" s="2"/>
      <c r="B31" s="39"/>
      <c r="C31" s="35"/>
      <c r="D31" s="35"/>
      <c r="E31" s="32"/>
      <c r="F31" s="66"/>
      <c r="G31" s="65"/>
      <c r="H31" s="9"/>
      <c r="I31" s="10"/>
      <c r="J31" s="10"/>
      <c r="K31" s="10"/>
      <c r="L31" s="10"/>
      <c r="M31" s="10"/>
      <c r="N31" s="10"/>
      <c r="O31" s="10"/>
    </row>
    <row r="32" spans="1:15" ht="12.75">
      <c r="A32" s="2"/>
      <c r="B32" s="39"/>
      <c r="C32" s="35"/>
      <c r="D32" s="35"/>
      <c r="E32" s="32"/>
      <c r="F32" s="66"/>
      <c r="G32" s="65"/>
      <c r="H32" s="9"/>
      <c r="I32" s="10"/>
      <c r="J32" s="10"/>
      <c r="K32" s="10"/>
      <c r="L32" s="10"/>
      <c r="M32" s="10"/>
      <c r="N32" s="10"/>
      <c r="O32" s="10"/>
    </row>
    <row r="33" spans="1:15" ht="12.75">
      <c r="A33" s="2"/>
      <c r="B33" s="39"/>
      <c r="C33" s="35"/>
      <c r="D33" s="35"/>
      <c r="E33" s="32"/>
      <c r="F33" s="66"/>
      <c r="G33" s="65"/>
      <c r="H33" s="9"/>
      <c r="I33" s="10"/>
      <c r="J33" s="10"/>
      <c r="K33" s="10"/>
      <c r="L33" s="10"/>
      <c r="M33" s="10"/>
      <c r="N33" s="10"/>
      <c r="O33" s="10"/>
    </row>
    <row r="34" spans="1:15" ht="12.75">
      <c r="A34" s="2"/>
      <c r="B34" s="39"/>
      <c r="C34" s="35"/>
      <c r="D34" s="35"/>
      <c r="E34" s="32"/>
      <c r="F34" s="66"/>
      <c r="G34" s="65"/>
      <c r="H34" s="9"/>
      <c r="I34" s="10"/>
      <c r="J34" s="10"/>
      <c r="K34" s="10"/>
      <c r="L34" s="10"/>
      <c r="M34" s="10"/>
      <c r="N34" s="10"/>
      <c r="O34" s="10"/>
    </row>
    <row r="35" spans="1:15" ht="12.75">
      <c r="A35" s="2"/>
      <c r="B35" s="39"/>
      <c r="C35" s="35"/>
      <c r="D35" s="35"/>
      <c r="E35" s="32"/>
      <c r="F35" s="66"/>
      <c r="G35" s="65"/>
      <c r="H35" s="9"/>
      <c r="I35" s="10"/>
      <c r="J35" s="10"/>
      <c r="K35" s="10"/>
      <c r="L35" s="10"/>
      <c r="M35" s="10"/>
      <c r="N35" s="10"/>
      <c r="O35" s="10"/>
    </row>
    <row r="36" spans="3:15" ht="12.75">
      <c r="C36" s="6"/>
      <c r="D36" s="6"/>
      <c r="E36" s="6"/>
      <c r="F36" s="6"/>
      <c r="G36" s="6"/>
      <c r="H36" s="9"/>
      <c r="I36" s="10"/>
      <c r="J36" s="10"/>
      <c r="K36" s="10"/>
      <c r="L36" s="10"/>
      <c r="M36" s="10"/>
      <c r="N36" s="10"/>
      <c r="O36" s="10"/>
    </row>
    <row r="37" spans="3:15" ht="12.75">
      <c r="C37" s="6"/>
      <c r="D37" s="6"/>
      <c r="E37" s="6"/>
      <c r="F37" s="6"/>
      <c r="G37" s="6"/>
      <c r="H37" s="9"/>
      <c r="I37" s="10"/>
      <c r="J37" s="10"/>
      <c r="K37" s="10"/>
      <c r="L37" s="10"/>
      <c r="M37" s="10"/>
      <c r="N37" s="10"/>
      <c r="O37" s="10"/>
    </row>
    <row r="38" spans="3:15" ht="12.75">
      <c r="C38" s="6"/>
      <c r="D38" s="6"/>
      <c r="E38" s="6"/>
      <c r="F38" s="6"/>
      <c r="G38" s="6"/>
      <c r="H38" s="9"/>
      <c r="I38" s="10"/>
      <c r="J38" s="10"/>
      <c r="K38" s="10"/>
      <c r="L38" s="10"/>
      <c r="M38" s="10"/>
      <c r="N38" s="10"/>
      <c r="O38" s="10"/>
    </row>
    <row r="39" spans="3:15" ht="12.75">
      <c r="C39" s="6"/>
      <c r="D39" s="6"/>
      <c r="E39" s="6"/>
      <c r="F39" s="6"/>
      <c r="G39" s="6"/>
      <c r="H39" s="9"/>
      <c r="I39" s="12"/>
      <c r="J39" s="12"/>
      <c r="K39" s="12"/>
      <c r="L39" s="12"/>
      <c r="M39" s="12"/>
      <c r="N39" s="12"/>
      <c r="O39" s="12"/>
    </row>
  </sheetData>
  <mergeCells count="6">
    <mergeCell ref="X9:Y9"/>
    <mergeCell ref="Z9:AA9"/>
    <mergeCell ref="U9:W9"/>
    <mergeCell ref="U10:W10"/>
    <mergeCell ref="X10:Y10"/>
    <mergeCell ref="Z10:AA10"/>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C166"/>
  <sheetViews>
    <sheetView workbookViewId="0" topLeftCell="O7">
      <selection activeCell="R29" sqref="R29"/>
    </sheetView>
  </sheetViews>
  <sheetFormatPr defaultColWidth="11.421875" defaultRowHeight="12.75"/>
  <cols>
    <col min="1" max="1" width="7.28125" style="1" customWidth="1"/>
    <col min="2" max="2" width="8.00390625" style="1" customWidth="1"/>
    <col min="3" max="3" width="11.140625" style="1" customWidth="1"/>
    <col min="4" max="5" width="7.28125" style="1" customWidth="1"/>
    <col min="6" max="6" width="7.8515625" style="1" customWidth="1"/>
    <col min="7" max="7" width="7.28125" style="1" customWidth="1"/>
    <col min="8" max="18" width="7.28125" style="0" customWidth="1"/>
  </cols>
  <sheetData>
    <row r="1" spans="1:17" s="8" customFormat="1" ht="16.5">
      <c r="A1" s="7" t="s">
        <v>236</v>
      </c>
      <c r="B1" s="7"/>
      <c r="Q1" s="75" t="s">
        <v>231</v>
      </c>
    </row>
    <row r="2" spans="1:17" s="8" customFormat="1" ht="16.5">
      <c r="A2" s="332" t="s">
        <v>237</v>
      </c>
      <c r="B2" s="7"/>
      <c r="Q2" s="75"/>
    </row>
    <row r="3" spans="1:17" s="8" customFormat="1" ht="6.75" customHeight="1">
      <c r="A3" s="332"/>
      <c r="B3" s="7"/>
      <c r="Q3" s="75"/>
    </row>
    <row r="4" spans="1:21" s="8" customFormat="1" ht="16.5">
      <c r="A4" s="5" t="s">
        <v>116</v>
      </c>
      <c r="B4" s="20">
        <v>3</v>
      </c>
      <c r="C4" s="1" t="s">
        <v>150</v>
      </c>
      <c r="D4" s="39"/>
      <c r="E4" s="40"/>
      <c r="F4" s="40"/>
      <c r="G4" s="1"/>
      <c r="K4" s="5" t="s">
        <v>116</v>
      </c>
      <c r="L4" s="20">
        <v>1.6</v>
      </c>
      <c r="M4" s="1" t="s">
        <v>150</v>
      </c>
      <c r="N4" s="39"/>
      <c r="O4" s="40"/>
      <c r="P4" s="40"/>
      <c r="Q4" s="1"/>
      <c r="U4" s="7" t="s">
        <v>238</v>
      </c>
    </row>
    <row r="5" spans="1:17" s="8" customFormat="1" ht="15">
      <c r="A5" s="5" t="s">
        <v>117</v>
      </c>
      <c r="B5" s="23">
        <f>0.501*B4</f>
        <v>1.5030000000000001</v>
      </c>
      <c r="C5" s="1" t="s">
        <v>139</v>
      </c>
      <c r="D5" s="2" t="s">
        <v>114</v>
      </c>
      <c r="E5" s="1"/>
      <c r="F5" s="67" t="s">
        <v>115</v>
      </c>
      <c r="G5" s="1"/>
      <c r="K5" s="5" t="s">
        <v>117</v>
      </c>
      <c r="L5" s="23">
        <f>0.501*L4</f>
        <v>0.8016000000000001</v>
      </c>
      <c r="M5" s="1" t="s">
        <v>139</v>
      </c>
      <c r="N5" s="2" t="s">
        <v>114</v>
      </c>
      <c r="O5" s="1"/>
      <c r="P5" s="67" t="s">
        <v>115</v>
      </c>
      <c r="Q5" s="1"/>
    </row>
    <row r="6" spans="1:17" s="8" customFormat="1" ht="15">
      <c r="A6" s="5" t="s">
        <v>118</v>
      </c>
      <c r="B6" s="23">
        <f>2.85*B4</f>
        <v>8.55</v>
      </c>
      <c r="C6" s="1" t="s">
        <v>139</v>
      </c>
      <c r="D6" s="2" t="s">
        <v>129</v>
      </c>
      <c r="E6" s="1"/>
      <c r="F6" s="67" t="s">
        <v>104</v>
      </c>
      <c r="G6" s="1"/>
      <c r="K6" s="5" t="s">
        <v>118</v>
      </c>
      <c r="L6" s="23">
        <f>2.85*L4</f>
        <v>4.5600000000000005</v>
      </c>
      <c r="M6" s="1" t="s">
        <v>139</v>
      </c>
      <c r="N6" s="2" t="s">
        <v>129</v>
      </c>
      <c r="O6" s="1"/>
      <c r="P6" s="67" t="s">
        <v>104</v>
      </c>
      <c r="Q6" s="1"/>
    </row>
    <row r="7" spans="1:17" s="8" customFormat="1" ht="15">
      <c r="A7" s="68" t="s">
        <v>95</v>
      </c>
      <c r="B7" s="25">
        <f>B6+B5</f>
        <v>10.053</v>
      </c>
      <c r="C7" s="1" t="s">
        <v>139</v>
      </c>
      <c r="D7" s="5" t="s">
        <v>96</v>
      </c>
      <c r="E7" s="2"/>
      <c r="F7" s="67" t="s">
        <v>38</v>
      </c>
      <c r="G7" s="67"/>
      <c r="K7" s="68" t="s">
        <v>95</v>
      </c>
      <c r="L7" s="25">
        <f>L6+L5</f>
        <v>5.361600000000001</v>
      </c>
      <c r="M7" s="1" t="s">
        <v>139</v>
      </c>
      <c r="N7" s="5" t="s">
        <v>96</v>
      </c>
      <c r="O7" s="2"/>
      <c r="P7" s="67" t="s">
        <v>38</v>
      </c>
      <c r="Q7" s="67"/>
    </row>
    <row r="8" spans="6:14" ht="12.75">
      <c r="F8" s="65"/>
      <c r="G8" s="65"/>
      <c r="H8" s="10"/>
      <c r="I8" s="10"/>
      <c r="J8" s="10"/>
      <c r="K8" s="10"/>
      <c r="L8" s="10"/>
      <c r="M8" s="10"/>
      <c r="N8" s="10"/>
    </row>
    <row r="9" spans="1:19" ht="14.25">
      <c r="A9" s="5" t="s">
        <v>116</v>
      </c>
      <c r="B9" s="20">
        <v>3</v>
      </c>
      <c r="C9" s="1" t="s">
        <v>150</v>
      </c>
      <c r="F9" s="65"/>
      <c r="G9" s="65"/>
      <c r="H9" s="10"/>
      <c r="I9" s="10"/>
      <c r="J9" s="10"/>
      <c r="K9" s="5" t="s">
        <v>116</v>
      </c>
      <c r="L9" s="20">
        <v>1.6</v>
      </c>
      <c r="M9" s="1" t="s">
        <v>150</v>
      </c>
      <c r="N9" s="1"/>
      <c r="O9" s="1"/>
      <c r="P9" s="65"/>
      <c r="Q9" s="65"/>
      <c r="R9" s="10"/>
      <c r="S9" s="10"/>
    </row>
    <row r="10" spans="1:29" ht="13.5">
      <c r="A10" s="2" t="s">
        <v>29</v>
      </c>
      <c r="E10" s="2" t="s">
        <v>30</v>
      </c>
      <c r="F10" s="65"/>
      <c r="G10" s="65"/>
      <c r="H10" s="5" t="s">
        <v>223</v>
      </c>
      <c r="K10" s="2" t="s">
        <v>29</v>
      </c>
      <c r="L10" s="1"/>
      <c r="M10" s="1"/>
      <c r="N10" s="1"/>
      <c r="O10" s="2" t="s">
        <v>30</v>
      </c>
      <c r="P10" s="65"/>
      <c r="Q10" s="65"/>
      <c r="R10" s="5" t="s">
        <v>223</v>
      </c>
      <c r="U10" s="2" t="s">
        <v>230</v>
      </c>
      <c r="V10" s="334">
        <v>0.008</v>
      </c>
      <c r="W10" s="334">
        <v>0.01</v>
      </c>
      <c r="X10" s="334">
        <v>0.016</v>
      </c>
      <c r="Y10" s="334">
        <v>0.02</v>
      </c>
      <c r="Z10" s="335">
        <v>0.03</v>
      </c>
      <c r="AA10" s="334">
        <v>0.04</v>
      </c>
      <c r="AB10" s="334">
        <v>0.05</v>
      </c>
      <c r="AC10" s="334">
        <v>0.06</v>
      </c>
    </row>
    <row r="11" spans="1:29" ht="12.75">
      <c r="A11" s="18" t="s">
        <v>138</v>
      </c>
      <c r="B11" t="s">
        <v>85</v>
      </c>
      <c r="C11" s="1" t="s">
        <v>76</v>
      </c>
      <c r="E11" s="18" t="s">
        <v>138</v>
      </c>
      <c r="F11" t="s">
        <v>85</v>
      </c>
      <c r="H11" t="s">
        <v>85</v>
      </c>
      <c r="I11" s="1" t="s">
        <v>76</v>
      </c>
      <c r="K11" s="18" t="s">
        <v>138</v>
      </c>
      <c r="L11" t="s">
        <v>85</v>
      </c>
      <c r="M11" s="1" t="s">
        <v>76</v>
      </c>
      <c r="N11" s="1"/>
      <c r="O11" s="18" t="s">
        <v>138</v>
      </c>
      <c r="P11" t="s">
        <v>85</v>
      </c>
      <c r="Q11" s="1"/>
      <c r="R11" t="s">
        <v>85</v>
      </c>
      <c r="S11" s="1" t="s">
        <v>76</v>
      </c>
      <c r="V11" s="312"/>
      <c r="W11" s="312"/>
      <c r="X11" s="312"/>
      <c r="Y11" s="312"/>
      <c r="Z11" s="312"/>
      <c r="AA11" s="312"/>
      <c r="AB11" s="312"/>
      <c r="AC11" s="312"/>
    </row>
    <row r="12" spans="1:29" ht="13.5">
      <c r="A12" s="18" t="s">
        <v>87</v>
      </c>
      <c r="B12" t="s">
        <v>228</v>
      </c>
      <c r="C12" s="1" t="s">
        <v>77</v>
      </c>
      <c r="E12" s="18" t="s">
        <v>87</v>
      </c>
      <c r="F12" t="s">
        <v>228</v>
      </c>
      <c r="H12" t="s">
        <v>227</v>
      </c>
      <c r="I12" s="1" t="s">
        <v>77</v>
      </c>
      <c r="K12" s="18" t="s">
        <v>87</v>
      </c>
      <c r="L12" t="s">
        <v>228</v>
      </c>
      <c r="M12" s="1" t="s">
        <v>77</v>
      </c>
      <c r="N12" s="1"/>
      <c r="O12" s="18" t="s">
        <v>87</v>
      </c>
      <c r="P12" t="s">
        <v>228</v>
      </c>
      <c r="Q12" s="1"/>
      <c r="R12" t="s">
        <v>227</v>
      </c>
      <c r="S12" s="1" t="s">
        <v>77</v>
      </c>
      <c r="U12" s="5" t="s">
        <v>85</v>
      </c>
      <c r="V12" s="384" t="s">
        <v>239</v>
      </c>
      <c r="W12" s="384"/>
      <c r="X12" s="384"/>
      <c r="Y12" s="384"/>
      <c r="Z12" s="384"/>
      <c r="AA12" s="384"/>
      <c r="AB12" s="384"/>
      <c r="AC12" s="384"/>
    </row>
    <row r="13" spans="1:29" ht="12.75">
      <c r="A13" s="18" t="s">
        <v>150</v>
      </c>
      <c r="B13" s="14" t="s">
        <v>136</v>
      </c>
      <c r="C13" s="18" t="s">
        <v>150</v>
      </c>
      <c r="E13" s="18" t="s">
        <v>150</v>
      </c>
      <c r="F13" s="14" t="s">
        <v>136</v>
      </c>
      <c r="G13" s="18"/>
      <c r="H13" s="18" t="s">
        <v>136</v>
      </c>
      <c r="I13" s="18" t="s">
        <v>150</v>
      </c>
      <c r="K13" s="18" t="s">
        <v>150</v>
      </c>
      <c r="L13" s="14" t="s">
        <v>136</v>
      </c>
      <c r="M13" s="18" t="s">
        <v>150</v>
      </c>
      <c r="N13" s="1"/>
      <c r="O13" s="18" t="s">
        <v>150</v>
      </c>
      <c r="P13" s="14" t="s">
        <v>136</v>
      </c>
      <c r="Q13" s="18"/>
      <c r="R13" s="18" t="s">
        <v>136</v>
      </c>
      <c r="S13" s="18" t="s">
        <v>150</v>
      </c>
      <c r="U13" s="313" t="s">
        <v>228</v>
      </c>
      <c r="V13" s="384" t="s">
        <v>150</v>
      </c>
      <c r="W13" s="384"/>
      <c r="X13" s="384"/>
      <c r="Y13" s="384"/>
      <c r="Z13" s="384"/>
      <c r="AA13" s="384"/>
      <c r="AB13" s="384"/>
      <c r="AC13" s="384"/>
    </row>
    <row r="14" spans="1:26" ht="12.75">
      <c r="A14" s="148" t="s">
        <v>79</v>
      </c>
      <c r="B14" s="148" t="s">
        <v>79</v>
      </c>
      <c r="C14" s="148" t="s">
        <v>78</v>
      </c>
      <c r="E14" s="148" t="s">
        <v>80</v>
      </c>
      <c r="F14" s="148" t="s">
        <v>80</v>
      </c>
      <c r="G14" s="148"/>
      <c r="H14" s="148"/>
      <c r="I14" s="148"/>
      <c r="J14" s="5"/>
      <c r="K14" s="148" t="s">
        <v>79</v>
      </c>
      <c r="L14" s="148" t="s">
        <v>79</v>
      </c>
      <c r="M14" s="148" t="s">
        <v>78</v>
      </c>
      <c r="N14" s="1"/>
      <c r="O14" s="148" t="s">
        <v>80</v>
      </c>
      <c r="P14" s="148" t="s">
        <v>80</v>
      </c>
      <c r="Q14" s="148"/>
      <c r="R14" s="148"/>
      <c r="S14" s="148"/>
      <c r="U14" s="16" t="s">
        <v>136</v>
      </c>
      <c r="Z14" s="1"/>
    </row>
    <row r="15" spans="1:29" ht="15">
      <c r="A15" s="1">
        <v>0.05</v>
      </c>
      <c r="B15" s="1">
        <v>49</v>
      </c>
      <c r="C15" s="146">
        <f aca="true" t="shared" si="0" ref="C15:C44">A15*B15</f>
        <v>2.45</v>
      </c>
      <c r="E15" s="6">
        <v>1.6</v>
      </c>
      <c r="F15" s="150">
        <v>100</v>
      </c>
      <c r="G15" s="146"/>
      <c r="H15" s="3"/>
      <c r="I15" s="146"/>
      <c r="K15" s="6">
        <f>A15*$L$9/$B$9</f>
        <v>0.026666666666666672</v>
      </c>
      <c r="L15" s="1">
        <v>49</v>
      </c>
      <c r="M15" s="146">
        <f aca="true" t="shared" si="1" ref="M15:M44">K15*L15</f>
        <v>1.3066666666666669</v>
      </c>
      <c r="N15" s="1"/>
      <c r="O15" s="6">
        <f>E15*$L$9/$B$9</f>
        <v>0.8533333333333335</v>
      </c>
      <c r="P15" s="150">
        <v>100</v>
      </c>
      <c r="Q15" s="146"/>
      <c r="R15" s="3"/>
      <c r="S15" s="146"/>
      <c r="U15" s="333" t="s">
        <v>240</v>
      </c>
      <c r="V15" s="11">
        <f aca="true" t="shared" si="2" ref="V15:V30">Z15*$V$10/$Z$10</f>
        <v>0.4053333333333334</v>
      </c>
      <c r="W15" s="11">
        <f aca="true" t="shared" si="3" ref="W15:W30">Z15*$W$10/$Z$10</f>
        <v>0.5066666666666667</v>
      </c>
      <c r="X15" s="11">
        <f aca="true" t="shared" si="4" ref="X15:X30">Z15*$X$10/$Z$10</f>
        <v>0.8106666666666668</v>
      </c>
      <c r="Y15" s="11">
        <f aca="true" t="shared" si="5" ref="Y15:Y30">Z15*$Y$10/$Z$10</f>
        <v>1.0133333333333334</v>
      </c>
      <c r="Z15" s="11">
        <v>1.52</v>
      </c>
      <c r="AA15" s="11">
        <f aca="true" t="shared" si="6" ref="AA15:AA30">Z15*$AA$10/$Z$10</f>
        <v>2.026666666666667</v>
      </c>
      <c r="AB15" s="11">
        <f aca="true" t="shared" si="7" ref="AB15:AB30">Z15*$AB$10/$Z$10</f>
        <v>2.5333333333333337</v>
      </c>
      <c r="AC15" s="11">
        <f aca="true" t="shared" si="8" ref="AC15:AC30">Z15*$AC$10/$Z$10</f>
        <v>3.04</v>
      </c>
    </row>
    <row r="16" spans="1:29" ht="12.75">
      <c r="A16" s="1">
        <v>0.1</v>
      </c>
      <c r="B16" s="1">
        <v>28</v>
      </c>
      <c r="C16" s="146">
        <f t="shared" si="0"/>
        <v>2.8000000000000003</v>
      </c>
      <c r="E16" s="6">
        <v>1.7</v>
      </c>
      <c r="F16" s="150">
        <v>44</v>
      </c>
      <c r="G16" s="146"/>
      <c r="H16" s="3">
        <v>46.5</v>
      </c>
      <c r="I16" s="146">
        <f>(C15+E16)/2</f>
        <v>2.075</v>
      </c>
      <c r="K16" s="6">
        <f aca="true" t="shared" si="9" ref="K16:K44">A16*$L$9/$B$9</f>
        <v>0.053333333333333344</v>
      </c>
      <c r="L16" s="1">
        <v>28</v>
      </c>
      <c r="M16" s="146">
        <f t="shared" si="1"/>
        <v>1.4933333333333336</v>
      </c>
      <c r="N16" s="1"/>
      <c r="O16" s="6">
        <f aca="true" t="shared" si="10" ref="O16:O45">E16*$L$9/$B$9</f>
        <v>0.9066666666666667</v>
      </c>
      <c r="P16" s="150">
        <v>44</v>
      </c>
      <c r="Q16" s="146"/>
      <c r="R16" s="3">
        <v>46.5</v>
      </c>
      <c r="S16" s="146">
        <f>(M15+O16)/2</f>
        <v>1.106666666666667</v>
      </c>
      <c r="U16" s="330">
        <v>100</v>
      </c>
      <c r="V16" s="329">
        <f t="shared" si="2"/>
        <v>0.4053333333333334</v>
      </c>
      <c r="W16" s="329">
        <f t="shared" si="3"/>
        <v>0.5066666666666667</v>
      </c>
      <c r="X16" s="329">
        <f t="shared" si="4"/>
        <v>0.8106666666666668</v>
      </c>
      <c r="Y16" s="329">
        <f t="shared" si="5"/>
        <v>1.0133333333333334</v>
      </c>
      <c r="Z16" s="329">
        <v>1.52</v>
      </c>
      <c r="AA16" s="329">
        <f t="shared" si="6"/>
        <v>2.026666666666667</v>
      </c>
      <c r="AB16" s="329">
        <f t="shared" si="7"/>
        <v>2.5333333333333337</v>
      </c>
      <c r="AC16" s="329">
        <f t="shared" si="8"/>
        <v>3.04</v>
      </c>
    </row>
    <row r="17" spans="1:29" ht="12.75">
      <c r="A17" s="1">
        <v>0.2</v>
      </c>
      <c r="B17" s="1">
        <v>17</v>
      </c>
      <c r="C17" s="146">
        <f t="shared" si="0"/>
        <v>3.4000000000000004</v>
      </c>
      <c r="E17" s="6">
        <v>1.8</v>
      </c>
      <c r="F17" s="150">
        <v>29</v>
      </c>
      <c r="G17" s="146"/>
      <c r="H17" s="3">
        <v>28.5</v>
      </c>
      <c r="I17" s="146">
        <f>(C16+E17)/2</f>
        <v>2.3000000000000003</v>
      </c>
      <c r="K17" s="6">
        <f t="shared" si="9"/>
        <v>0.10666666666666669</v>
      </c>
      <c r="L17" s="1">
        <v>17</v>
      </c>
      <c r="M17" s="146">
        <f t="shared" si="1"/>
        <v>1.8133333333333337</v>
      </c>
      <c r="N17" s="1"/>
      <c r="O17" s="6">
        <f t="shared" si="10"/>
        <v>0.9600000000000001</v>
      </c>
      <c r="P17" s="150">
        <v>29</v>
      </c>
      <c r="Q17" s="146"/>
      <c r="R17" s="3">
        <v>28.5</v>
      </c>
      <c r="S17" s="146">
        <f>(M16+O17)/2</f>
        <v>1.2266666666666668</v>
      </c>
      <c r="U17">
        <v>46.5</v>
      </c>
      <c r="V17" s="11">
        <f t="shared" si="2"/>
        <v>0.5533333333333333</v>
      </c>
      <c r="W17" s="11">
        <f t="shared" si="3"/>
        <v>0.6916666666666668</v>
      </c>
      <c r="X17" s="11">
        <f t="shared" si="4"/>
        <v>1.1066666666666667</v>
      </c>
      <c r="Y17" s="11">
        <f t="shared" si="5"/>
        <v>1.3833333333333335</v>
      </c>
      <c r="Z17" s="11">
        <v>2.075</v>
      </c>
      <c r="AA17" s="11">
        <f t="shared" si="6"/>
        <v>2.766666666666667</v>
      </c>
      <c r="AB17" s="11">
        <f t="shared" si="7"/>
        <v>3.458333333333334</v>
      </c>
      <c r="AC17" s="11">
        <f t="shared" si="8"/>
        <v>4.15</v>
      </c>
    </row>
    <row r="18" spans="1:29" ht="12.75">
      <c r="A18" s="1">
        <v>0.27</v>
      </c>
      <c r="B18" s="1">
        <v>14</v>
      </c>
      <c r="C18" s="146">
        <f t="shared" si="0"/>
        <v>3.7800000000000002</v>
      </c>
      <c r="E18" s="6">
        <v>1.9</v>
      </c>
      <c r="F18" s="150">
        <v>22</v>
      </c>
      <c r="G18" s="146"/>
      <c r="H18" s="3">
        <v>17.5</v>
      </c>
      <c r="I18" s="146">
        <f>(C17+E19)/2</f>
        <v>2.7</v>
      </c>
      <c r="K18" s="6">
        <f t="shared" si="9"/>
        <v>0.14400000000000002</v>
      </c>
      <c r="L18" s="1">
        <v>14</v>
      </c>
      <c r="M18" s="146">
        <f t="shared" si="1"/>
        <v>2.016</v>
      </c>
      <c r="N18" s="1"/>
      <c r="O18" s="6">
        <f t="shared" si="10"/>
        <v>1.0133333333333334</v>
      </c>
      <c r="P18" s="150">
        <v>22</v>
      </c>
      <c r="Q18" s="146"/>
      <c r="R18" s="3">
        <v>17.5</v>
      </c>
      <c r="S18" s="146">
        <f>(M17+O19)/2</f>
        <v>1.4400000000000002</v>
      </c>
      <c r="U18">
        <v>28.5</v>
      </c>
      <c r="V18" s="11">
        <f t="shared" si="2"/>
        <v>0.6133333333333334</v>
      </c>
      <c r="W18" s="11">
        <f t="shared" si="3"/>
        <v>0.7666666666666667</v>
      </c>
      <c r="X18" s="11">
        <f t="shared" si="4"/>
        <v>1.2266666666666668</v>
      </c>
      <c r="Y18" s="11">
        <f t="shared" si="5"/>
        <v>1.5333333333333334</v>
      </c>
      <c r="Z18" s="11">
        <v>2.3</v>
      </c>
      <c r="AA18" s="11">
        <f t="shared" si="6"/>
        <v>3.066666666666667</v>
      </c>
      <c r="AB18" s="11">
        <f t="shared" si="7"/>
        <v>3.833333333333333</v>
      </c>
      <c r="AC18" s="11">
        <f t="shared" si="8"/>
        <v>4.6</v>
      </c>
    </row>
    <row r="19" spans="1:29" ht="12.75">
      <c r="A19" s="1">
        <v>0.28</v>
      </c>
      <c r="B19" s="1">
        <v>13</v>
      </c>
      <c r="C19" s="146">
        <f t="shared" si="0"/>
        <v>3.6400000000000006</v>
      </c>
      <c r="E19" s="6">
        <v>2</v>
      </c>
      <c r="F19" s="150">
        <v>18</v>
      </c>
      <c r="G19" s="146"/>
      <c r="H19" s="3">
        <v>13</v>
      </c>
      <c r="I19" s="146">
        <f>(C19+E20)/2</f>
        <v>2.9200000000000004</v>
      </c>
      <c r="K19" s="6">
        <f t="shared" si="9"/>
        <v>0.14933333333333335</v>
      </c>
      <c r="L19" s="1">
        <v>13</v>
      </c>
      <c r="M19" s="146">
        <f t="shared" si="1"/>
        <v>1.9413333333333336</v>
      </c>
      <c r="N19" s="1"/>
      <c r="O19" s="6">
        <f t="shared" si="10"/>
        <v>1.0666666666666667</v>
      </c>
      <c r="P19" s="150">
        <v>18</v>
      </c>
      <c r="Q19" s="146"/>
      <c r="R19" s="3">
        <v>13</v>
      </c>
      <c r="S19" s="146">
        <f>(M19+O20)/2</f>
        <v>1.5573333333333337</v>
      </c>
      <c r="U19">
        <v>17.5</v>
      </c>
      <c r="V19" s="11">
        <f t="shared" si="2"/>
        <v>0.7200000000000001</v>
      </c>
      <c r="W19" s="11">
        <f t="shared" si="3"/>
        <v>0.9000000000000001</v>
      </c>
      <c r="X19" s="11">
        <f t="shared" si="4"/>
        <v>1.4400000000000002</v>
      </c>
      <c r="Y19" s="11">
        <f t="shared" si="5"/>
        <v>1.8000000000000003</v>
      </c>
      <c r="Z19" s="11">
        <v>2.7</v>
      </c>
      <c r="AA19" s="11">
        <f t="shared" si="6"/>
        <v>3.6000000000000005</v>
      </c>
      <c r="AB19" s="11">
        <f t="shared" si="7"/>
        <v>4.500000000000001</v>
      </c>
      <c r="AC19" s="11">
        <f t="shared" si="8"/>
        <v>5.4</v>
      </c>
    </row>
    <row r="20" spans="1:29" ht="12.75">
      <c r="A20" s="1">
        <v>0.3</v>
      </c>
      <c r="B20" s="1">
        <v>13</v>
      </c>
      <c r="C20" s="146">
        <f t="shared" si="0"/>
        <v>3.9</v>
      </c>
      <c r="E20" s="6">
        <v>2.2</v>
      </c>
      <c r="F20" s="150">
        <v>13</v>
      </c>
      <c r="G20" s="146"/>
      <c r="H20" s="3">
        <v>10</v>
      </c>
      <c r="I20" s="146">
        <f>(C25+E21)/2</f>
        <v>3.1750000000000003</v>
      </c>
      <c r="K20" s="6">
        <f t="shared" si="9"/>
        <v>0.16</v>
      </c>
      <c r="L20" s="1">
        <v>13</v>
      </c>
      <c r="M20" s="146">
        <f t="shared" si="1"/>
        <v>2.08</v>
      </c>
      <c r="N20" s="1"/>
      <c r="O20" s="6">
        <f t="shared" si="10"/>
        <v>1.1733333333333336</v>
      </c>
      <c r="P20" s="150">
        <v>13</v>
      </c>
      <c r="Q20" s="146"/>
      <c r="R20" s="3">
        <v>10</v>
      </c>
      <c r="S20" s="146">
        <f>(M25+O21)/2</f>
        <v>1.6933333333333338</v>
      </c>
      <c r="U20">
        <v>13</v>
      </c>
      <c r="V20" s="11">
        <f t="shared" si="2"/>
        <v>0.7786666666666666</v>
      </c>
      <c r="W20" s="11">
        <f t="shared" si="3"/>
        <v>0.9733333333333334</v>
      </c>
      <c r="X20" s="11">
        <f t="shared" si="4"/>
        <v>1.5573333333333332</v>
      </c>
      <c r="Y20" s="11">
        <f t="shared" si="5"/>
        <v>1.9466666666666668</v>
      </c>
      <c r="Z20" s="11">
        <v>2.92</v>
      </c>
      <c r="AA20" s="11">
        <f t="shared" si="6"/>
        <v>3.8933333333333335</v>
      </c>
      <c r="AB20" s="11">
        <f t="shared" si="7"/>
        <v>4.866666666666666</v>
      </c>
      <c r="AC20" s="11">
        <f t="shared" si="8"/>
        <v>5.84</v>
      </c>
    </row>
    <row r="21" spans="1:29" ht="12.75">
      <c r="A21" s="6">
        <v>0.31</v>
      </c>
      <c r="B21" s="1">
        <v>12</v>
      </c>
      <c r="C21" s="146">
        <f t="shared" si="0"/>
        <v>3.7199999999999998</v>
      </c>
      <c r="E21" s="6">
        <v>2.45</v>
      </c>
      <c r="F21" s="150">
        <v>10</v>
      </c>
      <c r="G21" s="146"/>
      <c r="H21" s="3">
        <v>9</v>
      </c>
      <c r="I21" s="146">
        <f>(C27+E23)/2</f>
        <v>3.3550000000000004</v>
      </c>
      <c r="K21" s="6">
        <f t="shared" si="9"/>
        <v>0.16533333333333333</v>
      </c>
      <c r="L21" s="1">
        <v>12</v>
      </c>
      <c r="M21" s="146">
        <f t="shared" si="1"/>
        <v>1.984</v>
      </c>
      <c r="N21" s="1"/>
      <c r="O21" s="6">
        <f t="shared" si="10"/>
        <v>1.3066666666666669</v>
      </c>
      <c r="P21" s="150">
        <v>10</v>
      </c>
      <c r="Q21" s="146"/>
      <c r="R21" s="3">
        <v>9</v>
      </c>
      <c r="S21" s="146">
        <f>(M27+O23)/2</f>
        <v>1.7893333333333334</v>
      </c>
      <c r="U21">
        <v>10</v>
      </c>
      <c r="V21" s="11">
        <f t="shared" si="2"/>
        <v>0.8466666666666667</v>
      </c>
      <c r="W21" s="11">
        <f t="shared" si="3"/>
        <v>1.0583333333333333</v>
      </c>
      <c r="X21" s="11">
        <f t="shared" si="4"/>
        <v>1.6933333333333334</v>
      </c>
      <c r="Y21" s="11">
        <f t="shared" si="5"/>
        <v>2.1166666666666667</v>
      </c>
      <c r="Z21" s="11">
        <v>3.175</v>
      </c>
      <c r="AA21" s="11">
        <f t="shared" si="6"/>
        <v>4.233333333333333</v>
      </c>
      <c r="AB21" s="11">
        <f t="shared" si="7"/>
        <v>5.291666666666667</v>
      </c>
      <c r="AC21" s="11">
        <f t="shared" si="8"/>
        <v>6.35</v>
      </c>
    </row>
    <row r="22" spans="1:29" ht="12.75">
      <c r="A22" s="6">
        <v>0.34</v>
      </c>
      <c r="B22" s="1">
        <v>12</v>
      </c>
      <c r="C22" s="146">
        <f t="shared" si="0"/>
        <v>4.08</v>
      </c>
      <c r="E22" s="1">
        <v>2.46</v>
      </c>
      <c r="F22" s="151">
        <v>9</v>
      </c>
      <c r="G22" s="146"/>
      <c r="H22" s="3">
        <v>8</v>
      </c>
      <c r="I22" s="146">
        <f>(C29+E25)/2</f>
        <v>3.5200000000000005</v>
      </c>
      <c r="K22" s="6">
        <f t="shared" si="9"/>
        <v>0.18133333333333335</v>
      </c>
      <c r="L22" s="1">
        <v>12</v>
      </c>
      <c r="M22" s="146">
        <f t="shared" si="1"/>
        <v>2.176</v>
      </c>
      <c r="N22" s="1"/>
      <c r="O22" s="6">
        <f t="shared" si="10"/>
        <v>1.312</v>
      </c>
      <c r="P22" s="331">
        <v>9</v>
      </c>
      <c r="Q22" s="146"/>
      <c r="R22" s="3">
        <v>8</v>
      </c>
      <c r="S22" s="146">
        <f>(M29+O25)/2</f>
        <v>1.8773333333333335</v>
      </c>
      <c r="U22">
        <v>9</v>
      </c>
      <c r="V22" s="11">
        <f t="shared" si="2"/>
        <v>0.8946666666666667</v>
      </c>
      <c r="W22" s="11">
        <f t="shared" si="3"/>
        <v>1.1183333333333334</v>
      </c>
      <c r="X22" s="11">
        <f t="shared" si="4"/>
        <v>1.7893333333333334</v>
      </c>
      <c r="Y22" s="11">
        <f t="shared" si="5"/>
        <v>2.236666666666667</v>
      </c>
      <c r="Z22" s="11">
        <v>3.355</v>
      </c>
      <c r="AA22" s="11">
        <f t="shared" si="6"/>
        <v>4.473333333333334</v>
      </c>
      <c r="AB22" s="11">
        <f t="shared" si="7"/>
        <v>5.591666666666667</v>
      </c>
      <c r="AC22" s="11">
        <f t="shared" si="8"/>
        <v>6.71</v>
      </c>
    </row>
    <row r="23" spans="1:29" ht="12.75">
      <c r="A23" s="6">
        <v>0.345</v>
      </c>
      <c r="B23" s="1">
        <v>11</v>
      </c>
      <c r="C23" s="146">
        <f t="shared" si="0"/>
        <v>3.795</v>
      </c>
      <c r="E23" s="6">
        <v>2.57</v>
      </c>
      <c r="F23" s="150">
        <v>9</v>
      </c>
      <c r="G23" s="146"/>
      <c r="H23" s="3">
        <v>7</v>
      </c>
      <c r="I23" s="146">
        <f>(C31+E27)/2</f>
        <v>3.735</v>
      </c>
      <c r="K23" s="6">
        <f t="shared" si="9"/>
        <v>0.18399999999999997</v>
      </c>
      <c r="L23" s="1">
        <v>11</v>
      </c>
      <c r="M23" s="146">
        <f t="shared" si="1"/>
        <v>2.0239999999999996</v>
      </c>
      <c r="N23" s="1"/>
      <c r="O23" s="6">
        <f t="shared" si="10"/>
        <v>1.3706666666666667</v>
      </c>
      <c r="P23" s="150">
        <v>9</v>
      </c>
      <c r="Q23" s="146"/>
      <c r="R23" s="3">
        <v>7</v>
      </c>
      <c r="S23" s="146">
        <f>(M31+O27)/2</f>
        <v>1.992</v>
      </c>
      <c r="U23">
        <v>8</v>
      </c>
      <c r="V23" s="11">
        <f t="shared" si="2"/>
        <v>0.9386666666666668</v>
      </c>
      <c r="W23" s="11">
        <f t="shared" si="3"/>
        <v>1.1733333333333333</v>
      </c>
      <c r="X23" s="11">
        <f t="shared" si="4"/>
        <v>1.8773333333333335</v>
      </c>
      <c r="Y23" s="11">
        <f t="shared" si="5"/>
        <v>2.3466666666666667</v>
      </c>
      <c r="Z23" s="11">
        <v>3.52</v>
      </c>
      <c r="AA23" s="11">
        <f t="shared" si="6"/>
        <v>4.693333333333333</v>
      </c>
      <c r="AB23" s="11">
        <f t="shared" si="7"/>
        <v>5.866666666666667</v>
      </c>
      <c r="AC23" s="11">
        <f t="shared" si="8"/>
        <v>7.04</v>
      </c>
    </row>
    <row r="24" spans="1:29" ht="12.75">
      <c r="A24" s="6">
        <v>0.38</v>
      </c>
      <c r="B24" s="1">
        <v>11</v>
      </c>
      <c r="C24" s="146">
        <f t="shared" si="0"/>
        <v>4.18</v>
      </c>
      <c r="E24" s="1">
        <v>2.58</v>
      </c>
      <c r="F24" s="150">
        <v>8</v>
      </c>
      <c r="G24" s="146"/>
      <c r="H24" s="3">
        <v>6</v>
      </c>
      <c r="I24" s="146">
        <f>(C33+E29)/2</f>
        <v>4.035</v>
      </c>
      <c r="K24" s="6">
        <f t="shared" si="9"/>
        <v>0.2026666666666667</v>
      </c>
      <c r="L24" s="1">
        <v>11</v>
      </c>
      <c r="M24" s="146">
        <f t="shared" si="1"/>
        <v>2.2293333333333334</v>
      </c>
      <c r="N24" s="1"/>
      <c r="O24" s="6">
        <f t="shared" si="10"/>
        <v>1.3760000000000001</v>
      </c>
      <c r="P24" s="150">
        <v>8</v>
      </c>
      <c r="Q24" s="146"/>
      <c r="R24" s="3">
        <v>6</v>
      </c>
      <c r="S24" s="146">
        <f>(M33+O29)/2</f>
        <v>2.152</v>
      </c>
      <c r="U24">
        <v>7</v>
      </c>
      <c r="V24" s="11">
        <f t="shared" si="2"/>
        <v>0.996</v>
      </c>
      <c r="W24" s="11">
        <f t="shared" si="3"/>
        <v>1.245</v>
      </c>
      <c r="X24" s="11">
        <f t="shared" si="4"/>
        <v>1.992</v>
      </c>
      <c r="Y24" s="11">
        <f t="shared" si="5"/>
        <v>2.49</v>
      </c>
      <c r="Z24" s="11">
        <v>3.735</v>
      </c>
      <c r="AA24" s="11">
        <f t="shared" si="6"/>
        <v>4.98</v>
      </c>
      <c r="AB24" s="11">
        <f t="shared" si="7"/>
        <v>6.2250000000000005</v>
      </c>
      <c r="AC24" s="11">
        <f t="shared" si="8"/>
        <v>7.47</v>
      </c>
    </row>
    <row r="25" spans="1:29" ht="12.75">
      <c r="A25" s="6">
        <v>0.39</v>
      </c>
      <c r="B25" s="1">
        <v>10</v>
      </c>
      <c r="C25" s="146">
        <f t="shared" si="0"/>
        <v>3.9000000000000004</v>
      </c>
      <c r="E25" s="1">
        <v>2.72</v>
      </c>
      <c r="F25" s="150">
        <v>8</v>
      </c>
      <c r="G25" s="146"/>
      <c r="H25" s="3">
        <v>5</v>
      </c>
      <c r="I25" s="146">
        <f>(C35+E31)/2</f>
        <v>4.445</v>
      </c>
      <c r="K25" s="6">
        <f t="shared" si="9"/>
        <v>0.20800000000000005</v>
      </c>
      <c r="L25" s="1">
        <v>10</v>
      </c>
      <c r="M25" s="146">
        <f t="shared" si="1"/>
        <v>2.0800000000000005</v>
      </c>
      <c r="N25" s="1"/>
      <c r="O25" s="6">
        <f t="shared" si="10"/>
        <v>1.4506666666666668</v>
      </c>
      <c r="P25" s="150">
        <v>8</v>
      </c>
      <c r="Q25" s="146"/>
      <c r="R25" s="3">
        <v>5</v>
      </c>
      <c r="S25" s="146">
        <f>(M35+O31)/2</f>
        <v>2.3706666666666667</v>
      </c>
      <c r="U25">
        <v>6</v>
      </c>
      <c r="V25" s="11">
        <f t="shared" si="2"/>
        <v>1.076</v>
      </c>
      <c r="W25" s="11">
        <f t="shared" si="3"/>
        <v>1.3450000000000002</v>
      </c>
      <c r="X25" s="11">
        <f t="shared" si="4"/>
        <v>2.152</v>
      </c>
      <c r="Y25" s="11">
        <f t="shared" si="5"/>
        <v>2.6900000000000004</v>
      </c>
      <c r="Z25" s="11">
        <v>4.035</v>
      </c>
      <c r="AA25" s="11">
        <f t="shared" si="6"/>
        <v>5.380000000000001</v>
      </c>
      <c r="AB25" s="11">
        <f t="shared" si="7"/>
        <v>6.7250000000000005</v>
      </c>
      <c r="AC25" s="11">
        <f t="shared" si="8"/>
        <v>8.07</v>
      </c>
    </row>
    <row r="26" spans="1:29" ht="12.75">
      <c r="A26" s="6">
        <v>0.45</v>
      </c>
      <c r="B26" s="150">
        <v>10</v>
      </c>
      <c r="C26" s="146">
        <f t="shared" si="0"/>
        <v>4.5</v>
      </c>
      <c r="E26" s="6">
        <v>2.73</v>
      </c>
      <c r="F26" s="150">
        <v>7</v>
      </c>
      <c r="G26" s="146"/>
      <c r="H26" s="3">
        <v>4</v>
      </c>
      <c r="I26" s="146">
        <f>(C37+E34)/2</f>
        <v>5.0965</v>
      </c>
      <c r="K26" s="6">
        <f t="shared" si="9"/>
        <v>0.24000000000000002</v>
      </c>
      <c r="L26" s="150">
        <v>10</v>
      </c>
      <c r="M26" s="146">
        <f t="shared" si="1"/>
        <v>2.4000000000000004</v>
      </c>
      <c r="N26" s="1"/>
      <c r="O26" s="6">
        <f t="shared" si="10"/>
        <v>1.4560000000000002</v>
      </c>
      <c r="P26" s="150">
        <v>7</v>
      </c>
      <c r="Q26" s="146"/>
      <c r="R26" s="3">
        <v>4</v>
      </c>
      <c r="S26" s="146">
        <f>(M37+O34)/2</f>
        <v>2.7181333333333333</v>
      </c>
      <c r="U26">
        <v>5</v>
      </c>
      <c r="V26" s="11">
        <f t="shared" si="2"/>
        <v>1.1853333333333333</v>
      </c>
      <c r="W26" s="11">
        <f t="shared" si="3"/>
        <v>1.481666666666667</v>
      </c>
      <c r="X26" s="11">
        <f t="shared" si="4"/>
        <v>2.3706666666666667</v>
      </c>
      <c r="Y26" s="11">
        <f t="shared" si="5"/>
        <v>2.963333333333334</v>
      </c>
      <c r="Z26" s="11">
        <v>4.445</v>
      </c>
      <c r="AA26" s="11">
        <f t="shared" si="6"/>
        <v>5.926666666666668</v>
      </c>
      <c r="AB26" s="11">
        <f t="shared" si="7"/>
        <v>7.408333333333335</v>
      </c>
      <c r="AC26" s="11">
        <f t="shared" si="8"/>
        <v>8.89</v>
      </c>
    </row>
    <row r="27" spans="1:29" ht="12.75">
      <c r="A27" s="6">
        <v>0.46</v>
      </c>
      <c r="B27" s="150">
        <v>9</v>
      </c>
      <c r="C27" s="146">
        <f t="shared" si="0"/>
        <v>4.140000000000001</v>
      </c>
      <c r="E27" s="1">
        <v>2.92</v>
      </c>
      <c r="F27" s="150">
        <v>7</v>
      </c>
      <c r="G27" s="146"/>
      <c r="H27" s="3">
        <v>3</v>
      </c>
      <c r="I27" s="146">
        <f>(C39+E37)/2</f>
        <v>6.159000000000001</v>
      </c>
      <c r="K27" s="6">
        <f t="shared" si="9"/>
        <v>0.24533333333333338</v>
      </c>
      <c r="L27" s="150">
        <v>9</v>
      </c>
      <c r="M27" s="146">
        <f t="shared" si="1"/>
        <v>2.208</v>
      </c>
      <c r="N27" s="1"/>
      <c r="O27" s="6">
        <f t="shared" si="10"/>
        <v>1.5573333333333332</v>
      </c>
      <c r="P27" s="150">
        <v>7</v>
      </c>
      <c r="Q27" s="146"/>
      <c r="R27" s="3">
        <v>3</v>
      </c>
      <c r="S27" s="146">
        <f>(M39+O37)/2</f>
        <v>3.2848</v>
      </c>
      <c r="U27">
        <v>4</v>
      </c>
      <c r="V27" s="11">
        <f t="shared" si="2"/>
        <v>1.3590666666666669</v>
      </c>
      <c r="W27" s="11">
        <f t="shared" si="3"/>
        <v>1.6988333333333332</v>
      </c>
      <c r="X27" s="11">
        <f t="shared" si="4"/>
        <v>2.7181333333333337</v>
      </c>
      <c r="Y27" s="11">
        <f t="shared" si="5"/>
        <v>3.3976666666666664</v>
      </c>
      <c r="Z27" s="11">
        <v>5.0965</v>
      </c>
      <c r="AA27" s="11">
        <f t="shared" si="6"/>
        <v>6.795333333333333</v>
      </c>
      <c r="AB27" s="11">
        <f t="shared" si="7"/>
        <v>8.494166666666668</v>
      </c>
      <c r="AC27" s="11">
        <f t="shared" si="8"/>
        <v>10.193</v>
      </c>
    </row>
    <row r="28" spans="1:29" ht="12.75">
      <c r="A28" s="6">
        <v>0.53</v>
      </c>
      <c r="B28" s="1">
        <v>9</v>
      </c>
      <c r="C28" s="146">
        <f t="shared" si="0"/>
        <v>4.7700000000000005</v>
      </c>
      <c r="E28" s="6">
        <v>2.93</v>
      </c>
      <c r="F28" s="150">
        <v>6</v>
      </c>
      <c r="G28" s="146"/>
      <c r="H28" s="3">
        <v>2</v>
      </c>
      <c r="I28" s="146">
        <f>(E38+E43)/2</f>
        <v>7.9145</v>
      </c>
      <c r="K28" s="6">
        <f t="shared" si="9"/>
        <v>0.2826666666666667</v>
      </c>
      <c r="L28" s="1">
        <v>9</v>
      </c>
      <c r="M28" s="146">
        <f t="shared" si="1"/>
        <v>2.544</v>
      </c>
      <c r="N28" s="1"/>
      <c r="O28" s="6">
        <f t="shared" si="10"/>
        <v>1.5626666666666669</v>
      </c>
      <c r="P28" s="150">
        <v>6</v>
      </c>
      <c r="Q28" s="146"/>
      <c r="R28" s="3">
        <v>2</v>
      </c>
      <c r="S28" s="146">
        <f>(O38+O43)/2</f>
        <v>4.221066666666667</v>
      </c>
      <c r="U28">
        <v>3</v>
      </c>
      <c r="V28" s="11">
        <f t="shared" si="2"/>
        <v>1.6424</v>
      </c>
      <c r="W28" s="11">
        <f t="shared" si="3"/>
        <v>2.0530000000000004</v>
      </c>
      <c r="X28" s="11">
        <f t="shared" si="4"/>
        <v>3.2848</v>
      </c>
      <c r="Y28" s="11">
        <f t="shared" si="5"/>
        <v>4.106000000000001</v>
      </c>
      <c r="Z28" s="11">
        <v>6.159000000000001</v>
      </c>
      <c r="AA28" s="11">
        <f t="shared" si="6"/>
        <v>8.212000000000002</v>
      </c>
      <c r="AB28" s="11">
        <f t="shared" si="7"/>
        <v>10.265000000000002</v>
      </c>
      <c r="AC28" s="11">
        <f t="shared" si="8"/>
        <v>12.318000000000001</v>
      </c>
    </row>
    <row r="29" spans="1:29" ht="12.75">
      <c r="A29" s="6">
        <v>0.54</v>
      </c>
      <c r="B29" s="150">
        <v>8</v>
      </c>
      <c r="C29" s="146">
        <f t="shared" si="0"/>
        <v>4.32</v>
      </c>
      <c r="E29" s="1">
        <v>3.21</v>
      </c>
      <c r="F29" s="150">
        <v>6</v>
      </c>
      <c r="G29" s="146"/>
      <c r="H29" s="3">
        <v>1</v>
      </c>
      <c r="I29" s="146">
        <f>(C43+E44)/2</f>
        <v>10.06</v>
      </c>
      <c r="K29" s="6">
        <f t="shared" si="9"/>
        <v>0.28800000000000003</v>
      </c>
      <c r="L29" s="150">
        <v>8</v>
      </c>
      <c r="M29" s="146">
        <f t="shared" si="1"/>
        <v>2.3040000000000003</v>
      </c>
      <c r="N29" s="1"/>
      <c r="O29" s="6">
        <f t="shared" si="10"/>
        <v>1.712</v>
      </c>
      <c r="P29" s="150">
        <v>6</v>
      </c>
      <c r="Q29" s="146"/>
      <c r="R29" s="3">
        <v>1</v>
      </c>
      <c r="S29" s="146">
        <f>(M43+O44)/2</f>
        <v>5.365333333333333</v>
      </c>
      <c r="U29">
        <v>2</v>
      </c>
      <c r="V29" s="11">
        <f t="shared" si="2"/>
        <v>2.110533333333333</v>
      </c>
      <c r="W29" s="11">
        <f t="shared" si="3"/>
        <v>2.638166666666667</v>
      </c>
      <c r="X29" s="11">
        <f t="shared" si="4"/>
        <v>4.221066666666666</v>
      </c>
      <c r="Y29" s="11">
        <f t="shared" si="5"/>
        <v>5.276333333333334</v>
      </c>
      <c r="Z29" s="11">
        <v>7.9145</v>
      </c>
      <c r="AA29" s="11">
        <f t="shared" si="6"/>
        <v>10.552666666666669</v>
      </c>
      <c r="AB29" s="11">
        <f t="shared" si="7"/>
        <v>13.190833333333336</v>
      </c>
      <c r="AC29" s="11">
        <f t="shared" si="8"/>
        <v>15.829</v>
      </c>
    </row>
    <row r="30" spans="1:29" ht="12.75">
      <c r="A30" s="6">
        <v>0.64</v>
      </c>
      <c r="B30" s="150">
        <v>8</v>
      </c>
      <c r="C30" s="146">
        <f t="shared" si="0"/>
        <v>5.12</v>
      </c>
      <c r="E30" s="6">
        <v>3.22</v>
      </c>
      <c r="F30" s="150">
        <v>5</v>
      </c>
      <c r="G30" s="146"/>
      <c r="I30" s="146"/>
      <c r="K30" s="6">
        <f t="shared" si="9"/>
        <v>0.3413333333333333</v>
      </c>
      <c r="L30" s="150">
        <v>8</v>
      </c>
      <c r="M30" s="146">
        <f t="shared" si="1"/>
        <v>2.7306666666666666</v>
      </c>
      <c r="N30" s="1"/>
      <c r="O30" s="6">
        <f t="shared" si="10"/>
        <v>1.7173333333333336</v>
      </c>
      <c r="P30" s="150">
        <v>5</v>
      </c>
      <c r="Q30" s="146"/>
      <c r="S30" s="146"/>
      <c r="U30">
        <v>1</v>
      </c>
      <c r="V30" s="11">
        <f t="shared" si="2"/>
        <v>2.682666666666667</v>
      </c>
      <c r="W30" s="11">
        <f t="shared" si="3"/>
        <v>3.353333333333334</v>
      </c>
      <c r="X30" s="11">
        <f t="shared" si="4"/>
        <v>5.365333333333334</v>
      </c>
      <c r="Y30" s="11">
        <f t="shared" si="5"/>
        <v>6.706666666666668</v>
      </c>
      <c r="Z30" s="11">
        <v>10.06</v>
      </c>
      <c r="AA30" s="11">
        <f t="shared" si="6"/>
        <v>13.413333333333336</v>
      </c>
      <c r="AB30" s="11">
        <f t="shared" si="7"/>
        <v>16.766666666666666</v>
      </c>
      <c r="AC30" s="11">
        <f t="shared" si="8"/>
        <v>20.12</v>
      </c>
    </row>
    <row r="31" spans="1:19" ht="12.75">
      <c r="A31" s="6">
        <v>0.65</v>
      </c>
      <c r="B31" s="150">
        <v>7</v>
      </c>
      <c r="C31" s="146">
        <f t="shared" si="0"/>
        <v>4.55</v>
      </c>
      <c r="E31" s="1">
        <v>3.64</v>
      </c>
      <c r="F31" s="150">
        <v>5</v>
      </c>
      <c r="G31" s="146"/>
      <c r="I31" s="146"/>
      <c r="K31" s="6">
        <f t="shared" si="9"/>
        <v>0.3466666666666667</v>
      </c>
      <c r="L31" s="150">
        <v>7</v>
      </c>
      <c r="M31" s="146">
        <f t="shared" si="1"/>
        <v>2.4266666666666667</v>
      </c>
      <c r="N31" s="1"/>
      <c r="O31" s="6">
        <f t="shared" si="10"/>
        <v>1.9413333333333336</v>
      </c>
      <c r="P31" s="150">
        <v>5</v>
      </c>
      <c r="Q31" s="146"/>
      <c r="S31" s="146"/>
    </row>
    <row r="32" spans="1:19" ht="12.75">
      <c r="A32" s="6">
        <v>0.8</v>
      </c>
      <c r="B32" s="150">
        <v>7</v>
      </c>
      <c r="C32" s="146">
        <f t="shared" si="0"/>
        <v>5.6000000000000005</v>
      </c>
      <c r="E32" s="1">
        <v>3.641</v>
      </c>
      <c r="F32" s="150">
        <v>4</v>
      </c>
      <c r="G32" s="146"/>
      <c r="H32" s="3"/>
      <c r="I32" s="146"/>
      <c r="K32" s="6">
        <f t="shared" si="9"/>
        <v>0.42666666666666675</v>
      </c>
      <c r="L32" s="150">
        <v>7</v>
      </c>
      <c r="M32" s="146">
        <f t="shared" si="1"/>
        <v>2.9866666666666672</v>
      </c>
      <c r="N32" s="1"/>
      <c r="O32" s="6">
        <f t="shared" si="10"/>
        <v>1.9418666666666669</v>
      </c>
      <c r="P32" s="150">
        <v>4</v>
      </c>
      <c r="Q32" s="146"/>
      <c r="R32" s="3"/>
      <c r="S32" s="146"/>
    </row>
    <row r="33" spans="1:19" ht="12.75">
      <c r="A33" s="6">
        <v>0.81</v>
      </c>
      <c r="B33" s="150">
        <v>6</v>
      </c>
      <c r="C33" s="146">
        <f t="shared" si="0"/>
        <v>4.86</v>
      </c>
      <c r="E33" s="152">
        <v>4</v>
      </c>
      <c r="F33" s="150">
        <v>4</v>
      </c>
      <c r="G33" s="146"/>
      <c r="H33" s="3"/>
      <c r="I33" s="146"/>
      <c r="K33" s="6">
        <f t="shared" si="9"/>
        <v>0.4320000000000001</v>
      </c>
      <c r="L33" s="150">
        <v>6</v>
      </c>
      <c r="M33" s="146">
        <f t="shared" si="1"/>
        <v>2.5920000000000005</v>
      </c>
      <c r="N33" s="1"/>
      <c r="O33" s="6">
        <f t="shared" si="10"/>
        <v>2.1333333333333333</v>
      </c>
      <c r="P33" s="150">
        <v>4</v>
      </c>
      <c r="Q33" s="146"/>
      <c r="R33" s="3"/>
      <c r="S33" s="146"/>
    </row>
    <row r="34" spans="1:19" ht="12.75">
      <c r="A34" s="6">
        <v>1.04</v>
      </c>
      <c r="B34" s="150">
        <v>6</v>
      </c>
      <c r="C34" s="146">
        <f t="shared" si="0"/>
        <v>6.24</v>
      </c>
      <c r="E34" s="1">
        <v>4.353</v>
      </c>
      <c r="F34" s="150">
        <v>4</v>
      </c>
      <c r="G34" s="146"/>
      <c r="H34" s="3"/>
      <c r="I34" s="146"/>
      <c r="K34" s="6">
        <f t="shared" si="9"/>
        <v>0.5546666666666668</v>
      </c>
      <c r="L34" s="150">
        <v>6</v>
      </c>
      <c r="M34" s="146">
        <f t="shared" si="1"/>
        <v>3.3280000000000003</v>
      </c>
      <c r="N34" s="1"/>
      <c r="O34" s="6">
        <f t="shared" si="10"/>
        <v>2.3216</v>
      </c>
      <c r="P34" s="150">
        <v>4</v>
      </c>
      <c r="Q34" s="146"/>
      <c r="R34" s="3"/>
      <c r="S34" s="146"/>
    </row>
    <row r="35" spans="1:19" ht="12.75">
      <c r="A35" s="6">
        <v>1.05</v>
      </c>
      <c r="B35" s="150">
        <v>5</v>
      </c>
      <c r="C35" s="146">
        <f t="shared" si="0"/>
        <v>5.25</v>
      </c>
      <c r="E35" s="1">
        <v>4.354</v>
      </c>
      <c r="F35" s="150">
        <v>3</v>
      </c>
      <c r="G35" s="146"/>
      <c r="H35" s="124"/>
      <c r="I35" s="146"/>
      <c r="K35" s="6">
        <f t="shared" si="9"/>
        <v>0.56</v>
      </c>
      <c r="L35" s="150">
        <v>5</v>
      </c>
      <c r="M35" s="146">
        <f t="shared" si="1"/>
        <v>2.8000000000000003</v>
      </c>
      <c r="N35" s="1"/>
      <c r="O35" s="6">
        <f t="shared" si="10"/>
        <v>2.3221333333333334</v>
      </c>
      <c r="P35" s="150">
        <v>3</v>
      </c>
      <c r="Q35" s="146"/>
      <c r="R35" s="124"/>
      <c r="S35" s="146"/>
    </row>
    <row r="36" spans="1:19" ht="12.75">
      <c r="A36" s="6">
        <v>1.45</v>
      </c>
      <c r="B36" s="150">
        <v>5</v>
      </c>
      <c r="C36" s="146">
        <f t="shared" si="0"/>
        <v>7.25</v>
      </c>
      <c r="E36" s="152">
        <v>5</v>
      </c>
      <c r="F36" s="150">
        <v>3</v>
      </c>
      <c r="G36" s="146"/>
      <c r="H36" s="124"/>
      <c r="I36" s="146"/>
      <c r="K36" s="6">
        <f t="shared" si="9"/>
        <v>0.7733333333333333</v>
      </c>
      <c r="L36" s="150">
        <v>5</v>
      </c>
      <c r="M36" s="146">
        <f t="shared" si="1"/>
        <v>3.8666666666666667</v>
      </c>
      <c r="N36" s="1"/>
      <c r="O36" s="6">
        <f t="shared" si="10"/>
        <v>2.6666666666666665</v>
      </c>
      <c r="P36" s="150">
        <v>3</v>
      </c>
      <c r="Q36" s="146"/>
      <c r="R36" s="124"/>
      <c r="S36" s="146"/>
    </row>
    <row r="37" spans="1:19" ht="12.75">
      <c r="A37" s="6">
        <v>1.46</v>
      </c>
      <c r="B37" s="150">
        <v>4</v>
      </c>
      <c r="C37" s="146">
        <f t="shared" si="0"/>
        <v>5.84</v>
      </c>
      <c r="E37" s="1">
        <v>5.778</v>
      </c>
      <c r="F37" s="150">
        <v>3</v>
      </c>
      <c r="G37" s="146"/>
      <c r="H37" s="124"/>
      <c r="I37" s="146"/>
      <c r="K37" s="6">
        <f t="shared" si="9"/>
        <v>0.7786666666666666</v>
      </c>
      <c r="L37" s="150">
        <v>4</v>
      </c>
      <c r="M37" s="146">
        <f t="shared" si="1"/>
        <v>3.1146666666666665</v>
      </c>
      <c r="N37" s="1"/>
      <c r="O37" s="6">
        <f t="shared" si="10"/>
        <v>3.0816</v>
      </c>
      <c r="P37" s="150">
        <v>3</v>
      </c>
      <c r="Q37" s="146"/>
      <c r="R37" s="124"/>
      <c r="S37" s="146"/>
    </row>
    <row r="38" spans="1:19" ht="12.75">
      <c r="A38" s="6">
        <v>2.17</v>
      </c>
      <c r="B38" s="150">
        <v>4</v>
      </c>
      <c r="C38" s="146">
        <f t="shared" si="0"/>
        <v>8.68</v>
      </c>
      <c r="E38" s="1">
        <v>5.779</v>
      </c>
      <c r="F38" s="150">
        <v>2</v>
      </c>
      <c r="G38" s="146"/>
      <c r="H38" s="124"/>
      <c r="I38" s="146"/>
      <c r="K38" s="6">
        <f t="shared" si="9"/>
        <v>1.1573333333333333</v>
      </c>
      <c r="L38" s="150">
        <v>4</v>
      </c>
      <c r="M38" s="146">
        <f t="shared" si="1"/>
        <v>4.629333333333333</v>
      </c>
      <c r="N38" s="1"/>
      <c r="O38" s="6">
        <f t="shared" si="10"/>
        <v>3.082133333333333</v>
      </c>
      <c r="P38" s="150">
        <v>2</v>
      </c>
      <c r="Q38" s="146"/>
      <c r="R38" s="124"/>
      <c r="S38" s="146"/>
    </row>
    <row r="39" spans="1:19" ht="12.75">
      <c r="A39" s="6">
        <v>2.18</v>
      </c>
      <c r="B39" s="150">
        <v>3</v>
      </c>
      <c r="C39" s="146">
        <f t="shared" si="0"/>
        <v>6.540000000000001</v>
      </c>
      <c r="D39" s="153"/>
      <c r="E39" s="152">
        <v>6</v>
      </c>
      <c r="F39" s="150">
        <v>2</v>
      </c>
      <c r="G39" s="146"/>
      <c r="H39" s="124"/>
      <c r="I39" s="146"/>
      <c r="K39" s="6">
        <f t="shared" si="9"/>
        <v>1.1626666666666667</v>
      </c>
      <c r="L39" s="150">
        <v>3</v>
      </c>
      <c r="M39" s="146">
        <f t="shared" si="1"/>
        <v>3.4880000000000004</v>
      </c>
      <c r="N39" s="153"/>
      <c r="O39" s="6">
        <f t="shared" si="10"/>
        <v>3.2000000000000006</v>
      </c>
      <c r="P39" s="150">
        <v>2</v>
      </c>
      <c r="Q39" s="146"/>
      <c r="R39" s="124"/>
      <c r="S39" s="146"/>
    </row>
    <row r="40" spans="1:19" ht="12.75">
      <c r="A40" s="6">
        <v>3.85</v>
      </c>
      <c r="B40" s="150">
        <v>3</v>
      </c>
      <c r="C40" s="146">
        <f t="shared" si="0"/>
        <v>11.55</v>
      </c>
      <c r="D40" s="153"/>
      <c r="E40" s="152">
        <v>7</v>
      </c>
      <c r="F40" s="150">
        <v>2</v>
      </c>
      <c r="G40" s="146"/>
      <c r="H40" s="124"/>
      <c r="I40" s="146"/>
      <c r="K40" s="6">
        <f t="shared" si="9"/>
        <v>2.0533333333333332</v>
      </c>
      <c r="L40" s="150">
        <v>3</v>
      </c>
      <c r="M40" s="146">
        <f t="shared" si="1"/>
        <v>6.16</v>
      </c>
      <c r="N40" s="153"/>
      <c r="O40" s="6">
        <f t="shared" si="10"/>
        <v>3.733333333333334</v>
      </c>
      <c r="P40" s="150">
        <v>2</v>
      </c>
      <c r="Q40" s="146"/>
      <c r="R40" s="124"/>
      <c r="S40" s="146"/>
    </row>
    <row r="41" spans="1:19" ht="12.75">
      <c r="A41" s="6">
        <v>3.86</v>
      </c>
      <c r="B41" s="150">
        <v>2</v>
      </c>
      <c r="C41" s="146">
        <f t="shared" si="0"/>
        <v>7.72</v>
      </c>
      <c r="D41" s="153"/>
      <c r="E41" s="152">
        <v>8</v>
      </c>
      <c r="F41" s="150">
        <v>2</v>
      </c>
      <c r="G41" s="146"/>
      <c r="H41" s="124"/>
      <c r="I41" s="146"/>
      <c r="K41" s="6">
        <f t="shared" si="9"/>
        <v>2.058666666666667</v>
      </c>
      <c r="L41" s="150">
        <v>2</v>
      </c>
      <c r="M41" s="146">
        <f t="shared" si="1"/>
        <v>4.117333333333334</v>
      </c>
      <c r="N41" s="153"/>
      <c r="O41" s="6">
        <f t="shared" si="10"/>
        <v>4.266666666666667</v>
      </c>
      <c r="P41" s="150">
        <v>2</v>
      </c>
      <c r="Q41" s="146"/>
      <c r="R41" s="124"/>
      <c r="S41" s="146"/>
    </row>
    <row r="42" spans="1:19" ht="12.75">
      <c r="A42" s="6">
        <v>10.05</v>
      </c>
      <c r="B42" s="150">
        <v>2</v>
      </c>
      <c r="C42" s="146">
        <f t="shared" si="0"/>
        <v>20.1</v>
      </c>
      <c r="D42" s="153"/>
      <c r="E42" s="152">
        <v>9</v>
      </c>
      <c r="F42" s="150">
        <v>2</v>
      </c>
      <c r="G42" s="146"/>
      <c r="H42" s="124"/>
      <c r="I42" s="146"/>
      <c r="K42" s="6">
        <f t="shared" si="9"/>
        <v>5.36</v>
      </c>
      <c r="L42" s="150">
        <v>2</v>
      </c>
      <c r="M42" s="146">
        <f t="shared" si="1"/>
        <v>10.72</v>
      </c>
      <c r="N42" s="153"/>
      <c r="O42" s="6">
        <f t="shared" si="10"/>
        <v>4.8</v>
      </c>
      <c r="P42" s="150">
        <v>2</v>
      </c>
      <c r="Q42" s="146"/>
      <c r="R42" s="124"/>
      <c r="S42" s="146"/>
    </row>
    <row r="43" spans="1:19" ht="12.75">
      <c r="A43" s="6">
        <v>10.06</v>
      </c>
      <c r="B43" s="150">
        <v>1</v>
      </c>
      <c r="C43" s="146">
        <f t="shared" si="0"/>
        <v>10.06</v>
      </c>
      <c r="D43" s="153"/>
      <c r="E43" s="152">
        <v>10.05</v>
      </c>
      <c r="F43" s="150">
        <v>2</v>
      </c>
      <c r="G43" s="146"/>
      <c r="H43" s="124"/>
      <c r="I43" s="146"/>
      <c r="K43" s="6">
        <f t="shared" si="9"/>
        <v>5.365333333333333</v>
      </c>
      <c r="L43" s="150">
        <v>1</v>
      </c>
      <c r="M43" s="146">
        <f t="shared" si="1"/>
        <v>5.365333333333333</v>
      </c>
      <c r="N43" s="153"/>
      <c r="O43" s="6">
        <f t="shared" si="10"/>
        <v>5.36</v>
      </c>
      <c r="P43" s="150">
        <v>2</v>
      </c>
      <c r="Q43" s="146"/>
      <c r="R43" s="124"/>
      <c r="S43" s="146"/>
    </row>
    <row r="44" spans="1:19" ht="12.75">
      <c r="A44" s="6">
        <v>12</v>
      </c>
      <c r="B44" s="150">
        <v>1</v>
      </c>
      <c r="C44" s="146">
        <f t="shared" si="0"/>
        <v>12</v>
      </c>
      <c r="D44" s="153"/>
      <c r="E44" s="152">
        <v>10.06</v>
      </c>
      <c r="F44" s="150">
        <v>1</v>
      </c>
      <c r="G44" s="146"/>
      <c r="H44" s="124"/>
      <c r="I44" s="146"/>
      <c r="K44" s="6">
        <f t="shared" si="9"/>
        <v>6.400000000000001</v>
      </c>
      <c r="L44" s="150">
        <v>1</v>
      </c>
      <c r="M44" s="146">
        <f t="shared" si="1"/>
        <v>6.400000000000001</v>
      </c>
      <c r="N44" s="153"/>
      <c r="O44" s="6">
        <f t="shared" si="10"/>
        <v>5.365333333333333</v>
      </c>
      <c r="P44" s="150">
        <v>1</v>
      </c>
      <c r="Q44" s="146"/>
      <c r="R44" s="124"/>
      <c r="S44" s="146"/>
    </row>
    <row r="45" spans="1:17" ht="12.75">
      <c r="A45" s="154"/>
      <c r="B45" s="155"/>
      <c r="C45" s="153"/>
      <c r="D45" s="153"/>
      <c r="E45" s="152">
        <v>12</v>
      </c>
      <c r="F45" s="150">
        <v>1</v>
      </c>
      <c r="G45" s="146"/>
      <c r="K45" s="154"/>
      <c r="L45" s="155"/>
      <c r="M45" s="153"/>
      <c r="N45" s="153"/>
      <c r="O45" s="6">
        <f t="shared" si="10"/>
        <v>6.400000000000001</v>
      </c>
      <c r="P45" s="150">
        <v>1</v>
      </c>
      <c r="Q45" s="146"/>
    </row>
    <row r="46" spans="1:7" ht="12.75">
      <c r="A46" s="2"/>
      <c r="B46" s="39"/>
      <c r="C46" s="35"/>
      <c r="D46" s="35"/>
      <c r="E46" s="32"/>
      <c r="F46" s="65"/>
      <c r="G46" s="65"/>
    </row>
    <row r="47" spans="1:7" ht="12.75">
      <c r="A47" s="2"/>
      <c r="B47" s="39"/>
      <c r="C47" s="35"/>
      <c r="D47" s="35"/>
      <c r="E47" s="32"/>
      <c r="F47" s="65"/>
      <c r="G47" s="65"/>
    </row>
    <row r="48" spans="1:7" ht="12.75">
      <c r="A48" s="2"/>
      <c r="B48" s="39"/>
      <c r="C48" s="35"/>
      <c r="D48" s="35"/>
      <c r="E48" s="32"/>
      <c r="F48" s="65"/>
      <c r="G48" s="65"/>
    </row>
    <row r="49" spans="1:7" ht="12.75">
      <c r="A49" s="2"/>
      <c r="B49" s="39"/>
      <c r="C49" s="35"/>
      <c r="D49" s="35"/>
      <c r="E49" s="32"/>
      <c r="F49" s="65"/>
      <c r="G49" s="65"/>
    </row>
    <row r="50" spans="1:7" ht="12.75">
      <c r="A50" s="2"/>
      <c r="B50" s="39"/>
      <c r="C50" s="35"/>
      <c r="D50" s="35"/>
      <c r="E50" s="32"/>
      <c r="F50" s="65"/>
      <c r="G50" s="65"/>
    </row>
    <row r="51" spans="1:7" ht="12.75">
      <c r="A51" s="2"/>
      <c r="B51" s="39"/>
      <c r="C51" s="35"/>
      <c r="D51" s="35"/>
      <c r="E51" s="32"/>
      <c r="F51" s="65"/>
      <c r="G51" s="65"/>
    </row>
    <row r="52" spans="1:7" ht="12.75">
      <c r="A52" s="2"/>
      <c r="B52" s="39"/>
      <c r="C52" s="35"/>
      <c r="D52" s="35"/>
      <c r="E52" s="32"/>
      <c r="F52" s="65"/>
      <c r="G52" s="65"/>
    </row>
    <row r="53" spans="1:7" ht="12.75">
      <c r="A53" s="2"/>
      <c r="B53" s="39"/>
      <c r="C53" s="35"/>
      <c r="D53" s="35"/>
      <c r="E53" s="32"/>
      <c r="F53" s="65"/>
      <c r="G53" s="65"/>
    </row>
    <row r="54" spans="1:7" ht="12.75">
      <c r="A54" s="2"/>
      <c r="B54" s="39"/>
      <c r="C54" s="35"/>
      <c r="D54" s="35"/>
      <c r="E54" s="32"/>
      <c r="F54" s="65"/>
      <c r="G54" s="65"/>
    </row>
    <row r="55" spans="1:7" ht="12.75">
      <c r="A55" s="2"/>
      <c r="B55" s="39"/>
      <c r="C55" s="35"/>
      <c r="D55" s="35"/>
      <c r="E55" s="32"/>
      <c r="F55" s="65"/>
      <c r="G55" s="65"/>
    </row>
    <row r="56" spans="1:7" ht="12.75">
      <c r="A56" s="2"/>
      <c r="B56" s="39"/>
      <c r="C56" s="35"/>
      <c r="D56" s="35"/>
      <c r="E56" s="32"/>
      <c r="F56" s="65"/>
      <c r="G56" s="65"/>
    </row>
    <row r="57" spans="1:7" ht="12.75">
      <c r="A57" s="2"/>
      <c r="B57" s="39"/>
      <c r="C57" s="35"/>
      <c r="D57" s="35"/>
      <c r="E57" s="32"/>
      <c r="F57" s="65"/>
      <c r="G57" s="65"/>
    </row>
    <row r="58" spans="1:7" ht="12.75">
      <c r="A58" s="2"/>
      <c r="B58" s="39"/>
      <c r="C58" s="35"/>
      <c r="D58" s="35"/>
      <c r="E58" s="32"/>
      <c r="F58" s="65"/>
      <c r="G58" s="65"/>
    </row>
    <row r="59" spans="1:7" ht="12.75">
      <c r="A59" s="2"/>
      <c r="B59" s="39"/>
      <c r="C59" s="35"/>
      <c r="D59" s="35"/>
      <c r="E59" s="32"/>
      <c r="F59" s="65"/>
      <c r="G59" s="65"/>
    </row>
    <row r="60" spans="1:7" ht="12.75">
      <c r="A60" s="2"/>
      <c r="B60" s="39"/>
      <c r="C60" s="35"/>
      <c r="D60" s="35"/>
      <c r="E60" s="32"/>
      <c r="F60" s="65"/>
      <c r="G60" s="65"/>
    </row>
    <row r="61" spans="1:7" ht="12.75">
      <c r="A61" s="2"/>
      <c r="B61" s="39"/>
      <c r="C61" s="35"/>
      <c r="D61" s="35"/>
      <c r="E61" s="32"/>
      <c r="F61" s="65"/>
      <c r="G61" s="65"/>
    </row>
    <row r="62" spans="1:7" ht="12.75">
      <c r="A62" s="2"/>
      <c r="B62" s="39"/>
      <c r="C62" s="35"/>
      <c r="D62" s="35"/>
      <c r="E62" s="32"/>
      <c r="F62" s="65"/>
      <c r="G62" s="65"/>
    </row>
    <row r="63" spans="1:7" ht="12.75">
      <c r="A63" s="2"/>
      <c r="B63" s="39"/>
      <c r="C63" s="35"/>
      <c r="D63" s="35"/>
      <c r="E63" s="32"/>
      <c r="F63" s="65"/>
      <c r="G63" s="65"/>
    </row>
    <row r="64" spans="1:7" ht="12.75">
      <c r="A64" s="2"/>
      <c r="B64" s="39"/>
      <c r="C64" s="35"/>
      <c r="D64" s="35"/>
      <c r="E64" s="32"/>
      <c r="F64" s="65"/>
      <c r="G64" s="65"/>
    </row>
    <row r="65" spans="1:7" ht="12.75">
      <c r="A65" s="2"/>
      <c r="B65" s="39"/>
      <c r="C65" s="35"/>
      <c r="D65" s="35"/>
      <c r="E65" s="32"/>
      <c r="F65" s="65"/>
      <c r="G65" s="65"/>
    </row>
    <row r="66" spans="1:7" ht="12.75">
      <c r="A66" s="2"/>
      <c r="B66" s="39"/>
      <c r="C66" s="35"/>
      <c r="D66" s="35"/>
      <c r="E66" s="32"/>
      <c r="F66" s="65"/>
      <c r="G66" s="65"/>
    </row>
    <row r="67" spans="1:7" ht="12.75">
      <c r="A67" s="2"/>
      <c r="B67" s="39"/>
      <c r="C67" s="35"/>
      <c r="D67" s="35"/>
      <c r="E67" s="32"/>
      <c r="F67" s="65"/>
      <c r="G67" s="65"/>
    </row>
    <row r="68" spans="1:7" ht="12.75">
      <c r="A68" s="2"/>
      <c r="B68" s="39"/>
      <c r="C68" s="35"/>
      <c r="D68" s="35"/>
      <c r="E68" s="32"/>
      <c r="F68" s="65"/>
      <c r="G68" s="65"/>
    </row>
    <row r="69" spans="1:7" ht="12.75">
      <c r="A69" s="2"/>
      <c r="B69" s="39"/>
      <c r="C69" s="35"/>
      <c r="D69" s="35"/>
      <c r="E69" s="32"/>
      <c r="F69" s="65"/>
      <c r="G69" s="65"/>
    </row>
    <row r="70" spans="1:7" ht="12.75">
      <c r="A70" s="2"/>
      <c r="B70" s="39"/>
      <c r="C70" s="35"/>
      <c r="D70" s="35"/>
      <c r="E70" s="32"/>
      <c r="F70" s="65"/>
      <c r="G70" s="65"/>
    </row>
    <row r="71" spans="1:7" ht="12.75">
      <c r="A71" s="2"/>
      <c r="B71" s="39"/>
      <c r="C71" s="35"/>
      <c r="D71" s="35"/>
      <c r="E71" s="32"/>
      <c r="F71" s="65"/>
      <c r="G71" s="65"/>
    </row>
    <row r="72" spans="1:7" ht="12.75">
      <c r="A72" s="2"/>
      <c r="B72" s="39"/>
      <c r="C72" s="35"/>
      <c r="D72" s="35"/>
      <c r="E72" s="32"/>
      <c r="F72" s="65"/>
      <c r="G72" s="65"/>
    </row>
    <row r="73" spans="1:7" ht="12.75">
      <c r="A73" s="2"/>
      <c r="B73" s="39"/>
      <c r="C73" s="35"/>
      <c r="D73" s="35"/>
      <c r="E73" s="32"/>
      <c r="F73" s="65"/>
      <c r="G73" s="65"/>
    </row>
    <row r="74" spans="1:7" ht="12.75">
      <c r="A74" s="2"/>
      <c r="B74" s="39"/>
      <c r="C74" s="35"/>
      <c r="D74" s="35"/>
      <c r="E74" s="32"/>
      <c r="F74" s="65"/>
      <c r="G74" s="65"/>
    </row>
    <row r="75" spans="1:7" ht="12.75">
      <c r="A75" s="2"/>
      <c r="B75" s="39"/>
      <c r="C75" s="35"/>
      <c r="D75" s="35"/>
      <c r="E75" s="32"/>
      <c r="F75" s="65"/>
      <c r="G75" s="65"/>
    </row>
    <row r="76" spans="1:7" ht="12.75">
      <c r="A76" s="2"/>
      <c r="B76" s="39"/>
      <c r="C76" s="35"/>
      <c r="D76" s="35"/>
      <c r="E76" s="32"/>
      <c r="F76" s="65"/>
      <c r="G76" s="65"/>
    </row>
    <row r="77" spans="1:7" ht="12.75">
      <c r="A77" s="2"/>
      <c r="B77" s="39"/>
      <c r="C77" s="35"/>
      <c r="D77" s="35"/>
      <c r="E77" s="32"/>
      <c r="F77" s="65"/>
      <c r="G77" s="65"/>
    </row>
    <row r="78" spans="1:7" ht="12.75">
      <c r="A78" s="2"/>
      <c r="B78" s="39"/>
      <c r="C78" s="35"/>
      <c r="D78" s="35"/>
      <c r="E78" s="32"/>
      <c r="F78" s="65"/>
      <c r="G78" s="65"/>
    </row>
    <row r="79" spans="1:7" ht="12.75">
      <c r="A79" s="2"/>
      <c r="B79" s="39"/>
      <c r="C79" s="35"/>
      <c r="D79" s="35"/>
      <c r="E79" s="32"/>
      <c r="F79" s="65"/>
      <c r="G79" s="65"/>
    </row>
    <row r="80" spans="1:7" ht="12.75">
      <c r="A80" s="2"/>
      <c r="B80" s="39"/>
      <c r="C80" s="35"/>
      <c r="D80" s="35"/>
      <c r="E80" s="32"/>
      <c r="F80" s="65"/>
      <c r="G80" s="65"/>
    </row>
    <row r="81" spans="1:7" ht="12.75">
      <c r="A81" s="2"/>
      <c r="B81" s="39"/>
      <c r="C81" s="35"/>
      <c r="D81" s="35"/>
      <c r="E81" s="32"/>
      <c r="F81" s="65"/>
      <c r="G81" s="65"/>
    </row>
    <row r="82" spans="1:7" ht="12.75">
      <c r="A82" s="2"/>
      <c r="B82" s="39"/>
      <c r="C82" s="35"/>
      <c r="D82" s="35"/>
      <c r="E82" s="32"/>
      <c r="F82" s="65"/>
      <c r="G82" s="65"/>
    </row>
    <row r="83" spans="1:7" ht="12.75">
      <c r="A83" s="2"/>
      <c r="B83" s="39"/>
      <c r="C83" s="35"/>
      <c r="D83" s="35"/>
      <c r="E83" s="32"/>
      <c r="F83" s="65"/>
      <c r="G83" s="65"/>
    </row>
    <row r="84" spans="1:7" ht="12.75">
      <c r="A84" s="2"/>
      <c r="B84" s="39"/>
      <c r="C84" s="35"/>
      <c r="D84" s="35"/>
      <c r="E84" s="32"/>
      <c r="F84" s="65"/>
      <c r="G84" s="65"/>
    </row>
    <row r="85" spans="1:7" ht="12.75">
      <c r="A85" s="2"/>
      <c r="B85" s="39"/>
      <c r="C85" s="35"/>
      <c r="D85" s="35"/>
      <c r="E85" s="32"/>
      <c r="F85" s="65"/>
      <c r="G85" s="65"/>
    </row>
    <row r="86" spans="1:7" ht="12.75">
      <c r="A86" s="2"/>
      <c r="B86" s="39"/>
      <c r="C86" s="35"/>
      <c r="D86" s="35"/>
      <c r="E86" s="32"/>
      <c r="F86" s="65"/>
      <c r="G86" s="65"/>
    </row>
    <row r="87" spans="1:7" ht="12.75">
      <c r="A87" s="2"/>
      <c r="B87" s="39"/>
      <c r="C87" s="35"/>
      <c r="D87" s="35"/>
      <c r="E87" s="32"/>
      <c r="F87" s="65"/>
      <c r="G87" s="65"/>
    </row>
    <row r="88" spans="1:7" ht="12.75">
      <c r="A88" s="2"/>
      <c r="B88" s="39"/>
      <c r="C88" s="35"/>
      <c r="D88" s="35"/>
      <c r="E88" s="32"/>
      <c r="F88" s="65"/>
      <c r="G88" s="65"/>
    </row>
    <row r="89" spans="1:7" ht="12.75">
      <c r="A89" s="2"/>
      <c r="B89" s="39"/>
      <c r="C89" s="35"/>
      <c r="D89" s="35"/>
      <c r="E89" s="32"/>
      <c r="F89" s="65"/>
      <c r="G89" s="65"/>
    </row>
    <row r="90" spans="1:7" ht="12.75">
      <c r="A90" s="2"/>
      <c r="B90" s="39"/>
      <c r="C90" s="35"/>
      <c r="D90" s="35"/>
      <c r="E90" s="32"/>
      <c r="F90" s="65"/>
      <c r="G90" s="65"/>
    </row>
    <row r="91" spans="1:7" ht="12.75">
      <c r="A91" s="2"/>
      <c r="B91" s="39"/>
      <c r="C91" s="35"/>
      <c r="D91" s="35"/>
      <c r="E91" s="32"/>
      <c r="F91" s="65"/>
      <c r="G91" s="65"/>
    </row>
    <row r="92" spans="1:7" ht="12.75">
      <c r="A92" s="2"/>
      <c r="B92" s="39"/>
      <c r="C92" s="35"/>
      <c r="D92" s="35"/>
      <c r="E92" s="32"/>
      <c r="F92" s="65"/>
      <c r="G92" s="65"/>
    </row>
    <row r="93" spans="1:7" ht="12.75">
      <c r="A93" s="2"/>
      <c r="B93" s="39"/>
      <c r="C93" s="35"/>
      <c r="E93" s="32"/>
      <c r="F93" s="65"/>
      <c r="G93" s="65"/>
    </row>
    <row r="94" spans="1:7" ht="12.75">
      <c r="A94" s="2"/>
      <c r="B94" s="39"/>
      <c r="C94" s="35"/>
      <c r="D94" s="35"/>
      <c r="E94" s="32"/>
      <c r="F94" s="65"/>
      <c r="G94" s="65"/>
    </row>
    <row r="95" spans="1:7" ht="12.75">
      <c r="A95" s="2"/>
      <c r="B95" s="39"/>
      <c r="C95" s="35"/>
      <c r="D95" s="35"/>
      <c r="E95" s="32"/>
      <c r="F95" s="65"/>
      <c r="G95" s="65"/>
    </row>
    <row r="96" spans="1:7" ht="12.75">
      <c r="A96" s="2"/>
      <c r="B96" s="39"/>
      <c r="C96" s="35"/>
      <c r="D96" s="35"/>
      <c r="E96" s="32"/>
      <c r="F96" s="65"/>
      <c r="G96" s="65"/>
    </row>
    <row r="97" spans="1:7" ht="12.75">
      <c r="A97" s="2"/>
      <c r="B97" s="39"/>
      <c r="C97" s="35"/>
      <c r="D97" s="35"/>
      <c r="E97" s="32"/>
      <c r="F97" s="65"/>
      <c r="G97" s="65"/>
    </row>
    <row r="98" spans="1:7" ht="12.75">
      <c r="A98" s="2"/>
      <c r="B98" s="39"/>
      <c r="C98" s="35"/>
      <c r="D98" s="35"/>
      <c r="E98" s="32"/>
      <c r="F98" s="65"/>
      <c r="G98" s="65"/>
    </row>
    <row r="99" spans="1:7" ht="12.75">
      <c r="A99" s="2"/>
      <c r="B99" s="39"/>
      <c r="C99" s="35"/>
      <c r="D99" s="35"/>
      <c r="E99" s="32"/>
      <c r="F99" s="65"/>
      <c r="G99" s="65"/>
    </row>
    <row r="100" spans="1:7" ht="12.75">
      <c r="A100" s="2"/>
      <c r="B100" s="39"/>
      <c r="C100" s="35"/>
      <c r="D100" s="35"/>
      <c r="E100" s="32"/>
      <c r="F100" s="65"/>
      <c r="G100" s="65"/>
    </row>
    <row r="101" spans="1:7" ht="12.75">
      <c r="A101" s="2"/>
      <c r="B101" s="39"/>
      <c r="C101" s="35"/>
      <c r="D101" s="35"/>
      <c r="E101" s="32"/>
      <c r="F101" s="65"/>
      <c r="G101" s="65"/>
    </row>
    <row r="102" spans="1:7" ht="12.75">
      <c r="A102" s="2"/>
      <c r="B102" s="39"/>
      <c r="C102" s="35"/>
      <c r="D102" s="35"/>
      <c r="E102" s="32"/>
      <c r="F102" s="65"/>
      <c r="G102" s="65"/>
    </row>
    <row r="103" spans="1:7" ht="12.75">
      <c r="A103" s="2"/>
      <c r="B103" s="39"/>
      <c r="C103" s="35"/>
      <c r="D103" s="35"/>
      <c r="E103" s="32"/>
      <c r="F103" s="65"/>
      <c r="G103" s="65"/>
    </row>
    <row r="104" spans="1:7" ht="12.75">
      <c r="A104" s="2"/>
      <c r="B104" s="39"/>
      <c r="C104" s="35"/>
      <c r="D104" s="35"/>
      <c r="E104" s="32"/>
      <c r="F104" s="65"/>
      <c r="G104" s="65"/>
    </row>
    <row r="105" spans="1:7" ht="12.75">
      <c r="A105" s="2"/>
      <c r="B105" s="39"/>
      <c r="C105" s="35"/>
      <c r="D105" s="35"/>
      <c r="E105" s="32"/>
      <c r="F105" s="65"/>
      <c r="G105" s="65"/>
    </row>
    <row r="106" spans="1:7" ht="12.75">
      <c r="A106" s="2"/>
      <c r="B106" s="39"/>
      <c r="C106" s="35"/>
      <c r="D106" s="35"/>
      <c r="E106" s="32"/>
      <c r="F106" s="65"/>
      <c r="G106" s="65"/>
    </row>
    <row r="107" spans="1:7" ht="12.75">
      <c r="A107" s="2"/>
      <c r="B107" s="39"/>
      <c r="C107" s="35"/>
      <c r="D107" s="35"/>
      <c r="E107" s="32"/>
      <c r="F107" s="65"/>
      <c r="G107" s="65"/>
    </row>
    <row r="108" spans="1:7" ht="12.75">
      <c r="A108" s="2"/>
      <c r="B108" s="39"/>
      <c r="C108" s="35"/>
      <c r="D108" s="35"/>
      <c r="E108" s="32"/>
      <c r="F108" s="65"/>
      <c r="G108" s="65"/>
    </row>
    <row r="109" spans="1:7" ht="12.75">
      <c r="A109" s="2"/>
      <c r="B109" s="39"/>
      <c r="C109" s="35"/>
      <c r="D109" s="35"/>
      <c r="E109" s="32"/>
      <c r="F109" s="65"/>
      <c r="G109" s="65"/>
    </row>
    <row r="110" spans="1:7" ht="12.75">
      <c r="A110" s="2"/>
      <c r="B110" s="39"/>
      <c r="C110" s="35"/>
      <c r="D110" s="35"/>
      <c r="E110" s="32"/>
      <c r="F110" s="65"/>
      <c r="G110" s="65"/>
    </row>
    <row r="111" spans="1:7" ht="12.75">
      <c r="A111" s="2"/>
      <c r="B111" s="39"/>
      <c r="C111" s="35"/>
      <c r="D111" s="35"/>
      <c r="E111" s="32"/>
      <c r="F111" s="65"/>
      <c r="G111" s="65"/>
    </row>
    <row r="112" spans="1:7" ht="12.75">
      <c r="A112" s="2"/>
      <c r="B112" s="39"/>
      <c r="C112" s="35"/>
      <c r="D112" s="35"/>
      <c r="E112" s="32"/>
      <c r="F112" s="65"/>
      <c r="G112" s="65"/>
    </row>
    <row r="113" spans="1:7" ht="12.75">
      <c r="A113" s="2"/>
      <c r="B113" s="39"/>
      <c r="C113" s="35"/>
      <c r="D113" s="35"/>
      <c r="E113" s="32"/>
      <c r="F113" s="65"/>
      <c r="G113" s="65"/>
    </row>
    <row r="114" spans="1:7" ht="12.75">
      <c r="A114" s="2"/>
      <c r="B114" s="39"/>
      <c r="C114" s="35"/>
      <c r="D114" s="35"/>
      <c r="E114" s="32"/>
      <c r="F114" s="65"/>
      <c r="G114" s="65"/>
    </row>
    <row r="115" spans="1:7" ht="12.75">
      <c r="A115" s="2"/>
      <c r="B115" s="39"/>
      <c r="C115" s="35"/>
      <c r="D115" s="35"/>
      <c r="E115" s="32"/>
      <c r="F115" s="65"/>
      <c r="G115" s="65"/>
    </row>
    <row r="116" spans="1:7" ht="12.75">
      <c r="A116" s="2"/>
      <c r="B116" s="39"/>
      <c r="C116" s="35"/>
      <c r="D116" s="35"/>
      <c r="E116" s="32"/>
      <c r="F116" s="65"/>
      <c r="G116" s="65"/>
    </row>
    <row r="117" spans="1:7" ht="12.75">
      <c r="A117" s="2"/>
      <c r="B117" s="39"/>
      <c r="C117" s="35"/>
      <c r="D117" s="35"/>
      <c r="E117" s="32"/>
      <c r="F117" s="65"/>
      <c r="G117" s="65"/>
    </row>
    <row r="118" spans="1:7" ht="12.75">
      <c r="A118" s="2"/>
      <c r="B118" s="39"/>
      <c r="C118" s="35"/>
      <c r="D118" s="35"/>
      <c r="E118" s="32"/>
      <c r="F118" s="65"/>
      <c r="G118" s="65"/>
    </row>
    <row r="119" spans="1:7" ht="12.75">
      <c r="A119" s="2"/>
      <c r="B119" s="39"/>
      <c r="C119" s="35"/>
      <c r="D119" s="35"/>
      <c r="E119" s="32"/>
      <c r="F119" s="65"/>
      <c r="G119" s="65"/>
    </row>
    <row r="120" spans="1:7" ht="12.75">
      <c r="A120" s="2"/>
      <c r="B120" s="39"/>
      <c r="C120" s="35"/>
      <c r="D120" s="35"/>
      <c r="E120" s="32"/>
      <c r="F120" s="65"/>
      <c r="G120" s="65"/>
    </row>
    <row r="121" spans="1:7" ht="12.75">
      <c r="A121" s="2"/>
      <c r="B121" s="39"/>
      <c r="C121" s="35"/>
      <c r="D121" s="35"/>
      <c r="E121" s="32"/>
      <c r="F121" s="65"/>
      <c r="G121" s="65"/>
    </row>
    <row r="122" spans="1:7" ht="12.75">
      <c r="A122" s="2"/>
      <c r="B122" s="39"/>
      <c r="C122" s="35"/>
      <c r="D122" s="35"/>
      <c r="E122" s="32"/>
      <c r="F122" s="65"/>
      <c r="G122" s="65"/>
    </row>
    <row r="123" spans="1:7" ht="12.75">
      <c r="A123" s="2"/>
      <c r="B123" s="39"/>
      <c r="C123" s="35"/>
      <c r="D123" s="35"/>
      <c r="E123" s="32"/>
      <c r="F123" s="65"/>
      <c r="G123" s="65"/>
    </row>
    <row r="124" spans="1:7" ht="12.75">
      <c r="A124" s="2"/>
      <c r="B124" s="39"/>
      <c r="C124" s="35"/>
      <c r="D124" s="35"/>
      <c r="E124" s="32"/>
      <c r="F124" s="65"/>
      <c r="G124" s="65"/>
    </row>
    <row r="125" spans="1:7" ht="12.75">
      <c r="A125" s="2"/>
      <c r="B125" s="39"/>
      <c r="C125" s="35"/>
      <c r="D125" s="35"/>
      <c r="E125" s="32"/>
      <c r="F125" s="65"/>
      <c r="G125" s="65"/>
    </row>
    <row r="126" spans="1:7" ht="12.75">
      <c r="A126" s="2"/>
      <c r="B126" s="39"/>
      <c r="C126" s="35"/>
      <c r="D126" s="35"/>
      <c r="E126" s="32"/>
      <c r="F126" s="65"/>
      <c r="G126" s="65"/>
    </row>
    <row r="127" spans="1:7" ht="12.75">
      <c r="A127" s="2"/>
      <c r="B127" s="39"/>
      <c r="C127" s="35"/>
      <c r="D127" s="35"/>
      <c r="E127" s="32"/>
      <c r="F127" s="65"/>
      <c r="G127" s="65"/>
    </row>
    <row r="128" spans="1:7" ht="12.75">
      <c r="A128" s="2"/>
      <c r="B128" s="39"/>
      <c r="C128" s="35"/>
      <c r="D128" s="35"/>
      <c r="E128" s="32"/>
      <c r="F128" s="65"/>
      <c r="G128" s="65"/>
    </row>
    <row r="129" spans="1:7" ht="12.75">
      <c r="A129" s="2"/>
      <c r="B129" s="39"/>
      <c r="C129" s="35"/>
      <c r="D129" s="35"/>
      <c r="E129" s="32"/>
      <c r="F129" s="65"/>
      <c r="G129" s="65"/>
    </row>
    <row r="130" spans="2:7" ht="12.75">
      <c r="B130" s="39"/>
      <c r="C130" s="35"/>
      <c r="D130" s="35"/>
      <c r="E130" s="32"/>
      <c r="F130" s="65"/>
      <c r="G130" s="65"/>
    </row>
    <row r="131" spans="2:7" ht="12.75">
      <c r="B131" s="39"/>
      <c r="C131" s="35"/>
      <c r="D131" s="35"/>
      <c r="E131" s="32"/>
      <c r="F131" s="65"/>
      <c r="G131" s="65"/>
    </row>
    <row r="132" spans="2:7" ht="12.75">
      <c r="B132" s="39"/>
      <c r="C132" s="35"/>
      <c r="D132" s="35"/>
      <c r="E132" s="32"/>
      <c r="F132" s="65"/>
      <c r="G132" s="65"/>
    </row>
    <row r="133" spans="2:7" ht="12.75">
      <c r="B133" s="39"/>
      <c r="C133" s="35"/>
      <c r="D133" s="35"/>
      <c r="E133" s="32"/>
      <c r="F133" s="65"/>
      <c r="G133" s="65"/>
    </row>
    <row r="134" spans="2:7" ht="12.75">
      <c r="B134" s="39"/>
      <c r="C134" s="35"/>
      <c r="D134" s="35"/>
      <c r="E134" s="32"/>
      <c r="F134" s="65"/>
      <c r="G134" s="65"/>
    </row>
    <row r="135" spans="2:7" ht="12.75">
      <c r="B135" s="39"/>
      <c r="C135" s="35"/>
      <c r="D135" s="35"/>
      <c r="E135" s="32"/>
      <c r="F135" s="65"/>
      <c r="G135" s="65"/>
    </row>
    <row r="136" spans="2:7" ht="12.75">
      <c r="B136" s="39"/>
      <c r="C136" s="35"/>
      <c r="D136" s="35"/>
      <c r="E136" s="32"/>
      <c r="F136" s="65"/>
      <c r="G136" s="65"/>
    </row>
    <row r="137" spans="2:7" ht="12.75">
      <c r="B137" s="39"/>
      <c r="C137" s="35"/>
      <c r="D137" s="35"/>
      <c r="E137" s="32"/>
      <c r="F137" s="65"/>
      <c r="G137" s="65"/>
    </row>
    <row r="138" spans="2:7" ht="12.75">
      <c r="B138" s="39"/>
      <c r="C138" s="35"/>
      <c r="D138" s="35"/>
      <c r="E138" s="32"/>
      <c r="F138" s="65"/>
      <c r="G138" s="65"/>
    </row>
    <row r="139" spans="2:7" ht="12.75">
      <c r="B139" s="39"/>
      <c r="C139" s="35"/>
      <c r="D139" s="35"/>
      <c r="E139" s="32"/>
      <c r="F139" s="65"/>
      <c r="G139" s="65"/>
    </row>
    <row r="140" spans="2:7" ht="12.75">
      <c r="B140" s="39"/>
      <c r="C140" s="35"/>
      <c r="D140" s="35"/>
      <c r="E140" s="32"/>
      <c r="F140" s="65"/>
      <c r="G140" s="65"/>
    </row>
    <row r="141" spans="2:7" ht="12.75">
      <c r="B141" s="39"/>
      <c r="C141" s="35"/>
      <c r="D141" s="35"/>
      <c r="E141" s="32"/>
      <c r="F141" s="65"/>
      <c r="G141" s="65"/>
    </row>
    <row r="142" spans="2:7" ht="12.75">
      <c r="B142" s="39"/>
      <c r="C142" s="35"/>
      <c r="D142" s="35"/>
      <c r="E142" s="32"/>
      <c r="F142" s="65"/>
      <c r="G142" s="65"/>
    </row>
    <row r="143" spans="2:7" ht="12.75">
      <c r="B143" s="39"/>
      <c r="C143" s="35"/>
      <c r="D143" s="35"/>
      <c r="E143" s="32"/>
      <c r="F143" s="65"/>
      <c r="G143" s="65"/>
    </row>
    <row r="144" spans="2:7" ht="12.75">
      <c r="B144" s="39"/>
      <c r="C144" s="35"/>
      <c r="D144" s="35"/>
      <c r="E144" s="32"/>
      <c r="F144" s="65"/>
      <c r="G144" s="65"/>
    </row>
    <row r="145" spans="2:7" ht="12.75">
      <c r="B145" s="39"/>
      <c r="C145" s="35"/>
      <c r="D145" s="35"/>
      <c r="E145" s="32"/>
      <c r="F145" s="65"/>
      <c r="G145" s="65"/>
    </row>
    <row r="146" spans="2:7" ht="12.75">
      <c r="B146" s="39"/>
      <c r="C146" s="35"/>
      <c r="D146" s="35"/>
      <c r="E146" s="32"/>
      <c r="F146" s="65"/>
      <c r="G146" s="65"/>
    </row>
    <row r="147" spans="2:7" ht="12.75">
      <c r="B147" s="39"/>
      <c r="C147" s="35"/>
      <c r="D147" s="35"/>
      <c r="E147" s="32"/>
      <c r="F147" s="65"/>
      <c r="G147" s="65"/>
    </row>
    <row r="148" spans="2:7" ht="12.75">
      <c r="B148" s="39"/>
      <c r="C148" s="35"/>
      <c r="D148" s="35"/>
      <c r="E148" s="32"/>
      <c r="F148" s="65"/>
      <c r="G148" s="65"/>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row r="160" ht="12.75">
      <c r="B160" s="40"/>
    </row>
    <row r="161" ht="12.75">
      <c r="B161" s="40"/>
    </row>
    <row r="162" ht="12.75">
      <c r="B162" s="40"/>
    </row>
    <row r="163" ht="12.75">
      <c r="B163" s="40"/>
    </row>
    <row r="164" ht="12.75">
      <c r="B164" s="40"/>
    </row>
    <row r="165" ht="12.75">
      <c r="B165" s="40"/>
    </row>
    <row r="166" ht="12.75">
      <c r="B166" s="40"/>
    </row>
  </sheetData>
  <mergeCells count="2">
    <mergeCell ref="V12:AC12"/>
    <mergeCell ref="V13:AC13"/>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S159"/>
  <sheetViews>
    <sheetView workbookViewId="0" topLeftCell="A1">
      <selection activeCell="C21" sqref="C21"/>
    </sheetView>
  </sheetViews>
  <sheetFormatPr defaultColWidth="11.421875" defaultRowHeight="12.75"/>
  <cols>
    <col min="1" max="1" width="7.28125" style="1" customWidth="1"/>
    <col min="2" max="2" width="8.00390625" style="1" customWidth="1"/>
    <col min="3" max="3" width="11.140625" style="1" customWidth="1"/>
    <col min="4" max="5" width="7.28125" style="1" customWidth="1"/>
    <col min="6" max="6" width="7.8515625" style="1" customWidth="1"/>
    <col min="7" max="8" width="7.28125" style="1" customWidth="1"/>
    <col min="9" max="19" width="7.28125" style="0" customWidth="1"/>
  </cols>
  <sheetData>
    <row r="1" spans="1:19" s="8" customFormat="1" ht="16.5">
      <c r="A1" s="7" t="s">
        <v>229</v>
      </c>
      <c r="B1" s="7"/>
      <c r="S1" s="75" t="s">
        <v>207</v>
      </c>
    </row>
    <row r="2" spans="6:15" ht="12.75">
      <c r="F2" s="65"/>
      <c r="G2" s="65"/>
      <c r="H2" s="9"/>
      <c r="I2" s="10"/>
      <c r="J2" s="10"/>
      <c r="K2" s="10"/>
      <c r="L2" s="10"/>
      <c r="M2" s="10"/>
      <c r="N2" s="10"/>
      <c r="O2" s="10"/>
    </row>
    <row r="3" spans="1:18" ht="14.25">
      <c r="A3" s="2" t="s">
        <v>29</v>
      </c>
      <c r="E3" s="2" t="s">
        <v>30</v>
      </c>
      <c r="F3" s="65"/>
      <c r="G3" s="65"/>
      <c r="H3" s="2" t="s">
        <v>83</v>
      </c>
      <c r="I3" s="1"/>
      <c r="J3" s="1"/>
      <c r="L3" s="5" t="s">
        <v>116</v>
      </c>
      <c r="M3" s="20">
        <v>3</v>
      </c>
      <c r="N3" s="1" t="s">
        <v>150</v>
      </c>
      <c r="O3" s="39"/>
      <c r="P3" s="40"/>
      <c r="Q3" s="40"/>
      <c r="R3" s="1"/>
    </row>
    <row r="4" spans="1:18" ht="14.25">
      <c r="A4" s="18" t="s">
        <v>138</v>
      </c>
      <c r="B4" t="s">
        <v>85</v>
      </c>
      <c r="C4" s="1" t="s">
        <v>76</v>
      </c>
      <c r="E4" s="18" t="s">
        <v>138</v>
      </c>
      <c r="F4" t="s">
        <v>85</v>
      </c>
      <c r="G4" s="65"/>
      <c r="H4" s="18" t="s">
        <v>138</v>
      </c>
      <c r="I4" t="s">
        <v>85</v>
      </c>
      <c r="J4" s="1" t="s">
        <v>76</v>
      </c>
      <c r="L4" s="5" t="s">
        <v>117</v>
      </c>
      <c r="M4" s="23">
        <f>0.501*M3</f>
        <v>1.5030000000000001</v>
      </c>
      <c r="N4" s="1" t="s">
        <v>139</v>
      </c>
      <c r="O4" s="2" t="s">
        <v>114</v>
      </c>
      <c r="P4" s="1"/>
      <c r="Q4" s="67" t="s">
        <v>115</v>
      </c>
      <c r="R4" s="1"/>
    </row>
    <row r="5" spans="1:18" ht="14.25">
      <c r="A5" s="18" t="s">
        <v>87</v>
      </c>
      <c r="B5" t="s">
        <v>86</v>
      </c>
      <c r="C5" s="1" t="s">
        <v>77</v>
      </c>
      <c r="E5" s="18" t="s">
        <v>87</v>
      </c>
      <c r="F5" t="s">
        <v>86</v>
      </c>
      <c r="G5" s="65"/>
      <c r="H5" s="18" t="s">
        <v>87</v>
      </c>
      <c r="I5" t="s">
        <v>86</v>
      </c>
      <c r="J5" s="1" t="s">
        <v>77</v>
      </c>
      <c r="L5" s="5" t="s">
        <v>118</v>
      </c>
      <c r="M5" s="23">
        <f>2.85*M3</f>
        <v>8.55</v>
      </c>
      <c r="N5" s="1" t="s">
        <v>139</v>
      </c>
      <c r="O5" s="2" t="s">
        <v>129</v>
      </c>
      <c r="P5" s="1"/>
      <c r="Q5" s="67" t="s">
        <v>104</v>
      </c>
      <c r="R5" s="67"/>
    </row>
    <row r="6" spans="1:18" ht="14.25">
      <c r="A6" s="18" t="s">
        <v>150</v>
      </c>
      <c r="B6" s="14" t="s">
        <v>136</v>
      </c>
      <c r="C6" s="18" t="s">
        <v>150</v>
      </c>
      <c r="E6" s="18" t="s">
        <v>150</v>
      </c>
      <c r="F6" s="14" t="s">
        <v>136</v>
      </c>
      <c r="G6" s="65"/>
      <c r="H6" s="18" t="s">
        <v>150</v>
      </c>
      <c r="I6" s="14" t="s">
        <v>136</v>
      </c>
      <c r="J6" s="18" t="s">
        <v>150</v>
      </c>
      <c r="L6" s="68" t="s">
        <v>95</v>
      </c>
      <c r="M6" s="126">
        <f>M5+M4</f>
        <v>10.053</v>
      </c>
      <c r="N6" s="1" t="s">
        <v>139</v>
      </c>
      <c r="O6" s="5" t="s">
        <v>96</v>
      </c>
      <c r="P6" s="2"/>
      <c r="Q6" s="67" t="s">
        <v>32</v>
      </c>
      <c r="R6" s="1"/>
    </row>
    <row r="7" spans="1:15" ht="12.75">
      <c r="A7" s="148" t="s">
        <v>79</v>
      </c>
      <c r="B7" s="148" t="s">
        <v>79</v>
      </c>
      <c r="C7" s="148" t="s">
        <v>78</v>
      </c>
      <c r="E7" s="148" t="s">
        <v>80</v>
      </c>
      <c r="F7" s="148" t="s">
        <v>80</v>
      </c>
      <c r="G7" s="65"/>
      <c r="H7" s="148" t="s">
        <v>79</v>
      </c>
      <c r="I7" s="148" t="s">
        <v>79</v>
      </c>
      <c r="J7" s="148" t="s">
        <v>78</v>
      </c>
      <c r="K7" s="5"/>
      <c r="L7" s="2"/>
      <c r="M7" s="67"/>
      <c r="N7" s="1"/>
      <c r="O7" s="10"/>
    </row>
    <row r="8" spans="1:15" ht="12.75">
      <c r="A8" s="3">
        <v>0.05</v>
      </c>
      <c r="B8" s="3">
        <v>49</v>
      </c>
      <c r="C8" s="146">
        <f aca="true" t="shared" si="0" ref="C8:C37">A8*B8</f>
        <v>2.45</v>
      </c>
      <c r="E8" s="141">
        <v>1.6</v>
      </c>
      <c r="F8" s="125">
        <v>100</v>
      </c>
      <c r="G8" s="65"/>
      <c r="H8" s="10"/>
      <c r="I8" s="3"/>
      <c r="J8" s="149"/>
      <c r="L8" s="10"/>
      <c r="M8" s="10"/>
      <c r="N8" s="10"/>
      <c r="O8" s="10"/>
    </row>
    <row r="9" spans="1:15" ht="12.75">
      <c r="A9" s="3">
        <v>0.1</v>
      </c>
      <c r="B9" s="3">
        <v>28</v>
      </c>
      <c r="C9" s="146">
        <f t="shared" si="0"/>
        <v>2.8000000000000003</v>
      </c>
      <c r="E9" s="141">
        <v>1.7</v>
      </c>
      <c r="F9" s="125">
        <v>44</v>
      </c>
      <c r="G9" s="65"/>
      <c r="H9" s="10">
        <v>0</v>
      </c>
      <c r="I9" s="3">
        <v>0</v>
      </c>
      <c r="J9" s="149">
        <f>H9+H9*1/2+H9*1/4+H9*1/8+H9*1/16+H9*1/32+H9*1/64+H9*1/128+H9*1/256+H9*1/512+H9*1/1024</f>
        <v>0</v>
      </c>
      <c r="L9" s="10"/>
      <c r="M9" s="10"/>
      <c r="N9" s="10"/>
      <c r="O9" s="10"/>
    </row>
    <row r="10" spans="1:15" ht="12.75">
      <c r="A10" s="3">
        <v>0.2</v>
      </c>
      <c r="B10" s="3">
        <v>17</v>
      </c>
      <c r="C10" s="146">
        <f t="shared" si="0"/>
        <v>3.4000000000000004</v>
      </c>
      <c r="E10" s="141">
        <v>1.8</v>
      </c>
      <c r="F10" s="125">
        <v>29</v>
      </c>
      <c r="G10" s="65"/>
      <c r="H10" s="3">
        <v>1.24</v>
      </c>
      <c r="I10" s="3">
        <v>12</v>
      </c>
      <c r="J10" s="149">
        <f>H10+H10*1/2+H10*1/4+H10*1/8+H10*1/16+H10*1/32+H10*1/64+H10*1/128+H10*1/256+H10*1/512+H10*1/1024</f>
        <v>2.4787890624999998</v>
      </c>
      <c r="L10" s="10"/>
      <c r="M10" s="10"/>
      <c r="N10" s="10"/>
      <c r="O10" s="10"/>
    </row>
    <row r="11" spans="1:15" ht="12.75">
      <c r="A11" s="3">
        <v>0.27</v>
      </c>
      <c r="B11" s="3">
        <v>14</v>
      </c>
      <c r="C11" s="146">
        <f t="shared" si="0"/>
        <v>3.7800000000000002</v>
      </c>
      <c r="E11" s="141">
        <v>1.9</v>
      </c>
      <c r="F11" s="125">
        <v>22</v>
      </c>
      <c r="G11" s="65"/>
      <c r="H11" s="10">
        <v>1.25</v>
      </c>
      <c r="I11" s="3">
        <v>11</v>
      </c>
      <c r="J11" s="149">
        <f>H11+H11*1/2+H11*1/4+H11*1/8+H11*1/16+H11*1/32+H11*1/64+H11*1/128+H11*1/256+H11*1/512+H11*1/1024</f>
        <v>2.498779296875</v>
      </c>
      <c r="L11" s="12"/>
      <c r="M11" s="12"/>
      <c r="N11" s="12"/>
      <c r="O11" s="12"/>
    </row>
    <row r="12" spans="1:10" ht="12.75">
      <c r="A12" s="3">
        <v>0.28</v>
      </c>
      <c r="B12" s="3">
        <v>13</v>
      </c>
      <c r="C12" s="146">
        <f t="shared" si="0"/>
        <v>3.6400000000000006</v>
      </c>
      <c r="E12" s="141">
        <v>2</v>
      </c>
      <c r="F12" s="125">
        <v>18</v>
      </c>
      <c r="G12" s="65"/>
      <c r="H12" s="3">
        <v>1.29</v>
      </c>
      <c r="I12" s="3">
        <v>11</v>
      </c>
      <c r="J12" s="149">
        <f>H12+H12*1/2+H12*1/4+H12*1/8+H12*1/16+H12*1/32+H12*1/64+H12*1/128+H12*1/256+H12*1/512+H12*1/1024</f>
        <v>2.578740234375</v>
      </c>
    </row>
    <row r="13" spans="1:10" ht="12.75">
      <c r="A13" s="3">
        <v>0.3</v>
      </c>
      <c r="B13" s="3">
        <v>13</v>
      </c>
      <c r="C13" s="146">
        <f t="shared" si="0"/>
        <v>3.9</v>
      </c>
      <c r="E13" s="141">
        <v>2.2</v>
      </c>
      <c r="F13" s="125">
        <v>13</v>
      </c>
      <c r="G13" s="65"/>
      <c r="H13" s="10">
        <v>1.3</v>
      </c>
      <c r="I13" s="3">
        <v>10</v>
      </c>
      <c r="J13" s="149">
        <f>H13+H13*1/2+H13*1/4+H13*1/8+H13*1/16+H13*1/32+H13*1/64+H13*1/128+H13*1/256+H13*1/512</f>
        <v>2.5974609375</v>
      </c>
    </row>
    <row r="14" spans="1:10" ht="12.75">
      <c r="A14" s="10">
        <v>0.31</v>
      </c>
      <c r="B14" s="3">
        <v>12</v>
      </c>
      <c r="C14" s="146">
        <f t="shared" si="0"/>
        <v>3.7199999999999998</v>
      </c>
      <c r="E14" s="141">
        <v>2.45</v>
      </c>
      <c r="F14" s="125">
        <v>10</v>
      </c>
      <c r="G14" s="65"/>
      <c r="H14" s="3">
        <v>1.37</v>
      </c>
      <c r="I14" s="3">
        <v>10</v>
      </c>
      <c r="J14" s="149">
        <f>H14+H14*1/2+H14*1/4+H14*1/8+H14*1/16+H14*1/32+H14*1/64+H14*1/128+H14*1/256+H14*1/512</f>
        <v>2.73732421875</v>
      </c>
    </row>
    <row r="15" spans="1:10" ht="12.75">
      <c r="A15" s="10">
        <v>0.34</v>
      </c>
      <c r="B15" s="3">
        <v>12</v>
      </c>
      <c r="C15" s="146">
        <f t="shared" si="0"/>
        <v>4.08</v>
      </c>
      <c r="E15" s="142">
        <v>2.46</v>
      </c>
      <c r="F15" s="144">
        <v>9</v>
      </c>
      <c r="G15" s="65"/>
      <c r="H15" s="10">
        <v>1.38</v>
      </c>
      <c r="I15" s="3">
        <v>9</v>
      </c>
      <c r="J15" s="149">
        <f>H15+H15*1/2+H15*1/4+H15*1/8+H15*1/16+H15*1/32+H15*1/64+H15*1/128+H15*1/256</f>
        <v>2.754609375</v>
      </c>
    </row>
    <row r="16" spans="1:10" ht="12.75">
      <c r="A16" s="10">
        <v>0.35</v>
      </c>
      <c r="B16" s="3">
        <v>11</v>
      </c>
      <c r="C16" s="146">
        <f t="shared" si="0"/>
        <v>3.8499999999999996</v>
      </c>
      <c r="E16" s="141">
        <v>2.57</v>
      </c>
      <c r="F16" s="125">
        <v>9</v>
      </c>
      <c r="G16" s="65"/>
      <c r="H16" s="3">
        <v>1.46</v>
      </c>
      <c r="I16" s="3">
        <v>9</v>
      </c>
      <c r="J16" s="149">
        <f>H16+H16*1/2+H16*1/4+H16*1/8+H16*1/16+H16*1/32+H16*1/64+H16*1/128+H16*1/256</f>
        <v>2.914296875</v>
      </c>
    </row>
    <row r="17" spans="1:10" ht="12.75">
      <c r="A17" s="10">
        <v>0.38</v>
      </c>
      <c r="B17" s="3">
        <v>11</v>
      </c>
      <c r="C17" s="146">
        <f t="shared" si="0"/>
        <v>4.18</v>
      </c>
      <c r="E17" s="142">
        <v>2.58</v>
      </c>
      <c r="F17" s="125">
        <v>8</v>
      </c>
      <c r="G17" s="65"/>
      <c r="H17" s="10">
        <v>1.47</v>
      </c>
      <c r="I17" s="3">
        <v>8</v>
      </c>
      <c r="J17" s="149">
        <f>H17+H17*1/2+H17*1/4+H17*1/8+H17*1/16+H17*1/32+H17*1/64+H17*1/128</f>
        <v>2.928515625</v>
      </c>
    </row>
    <row r="18" spans="1:10" ht="12.75">
      <c r="A18" s="10">
        <v>0.39</v>
      </c>
      <c r="B18" s="3">
        <v>10</v>
      </c>
      <c r="C18" s="146">
        <f t="shared" si="0"/>
        <v>3.9000000000000004</v>
      </c>
      <c r="E18" s="142">
        <v>2.72</v>
      </c>
      <c r="F18" s="125">
        <v>8</v>
      </c>
      <c r="G18" s="65"/>
      <c r="H18" s="3">
        <v>1.58</v>
      </c>
      <c r="I18" s="3">
        <v>8</v>
      </c>
      <c r="J18" s="149">
        <f>H18+H18*1/2+H18*1/4+H18*1/8+H18*1/16+H18*1/32+H18*1/64+H18*1/128</f>
        <v>3.1476562500000003</v>
      </c>
    </row>
    <row r="19" spans="1:10" ht="12.75">
      <c r="A19" s="10">
        <v>0.45</v>
      </c>
      <c r="B19" s="124">
        <v>10</v>
      </c>
      <c r="C19" s="146">
        <f t="shared" si="0"/>
        <v>4.5</v>
      </c>
      <c r="E19" s="141">
        <v>2.73</v>
      </c>
      <c r="F19" s="125">
        <v>7</v>
      </c>
      <c r="G19" s="65"/>
      <c r="H19" s="10">
        <v>1.59</v>
      </c>
      <c r="I19" s="3">
        <v>7</v>
      </c>
      <c r="J19" s="149">
        <f>H19+H19*1/2+H19*1/4+H19*1/8+H19*1/16+H19*1/32+H19*1/64</f>
        <v>3.1551562500000006</v>
      </c>
    </row>
    <row r="20" spans="1:10" ht="12.75">
      <c r="A20" s="10">
        <v>0.46</v>
      </c>
      <c r="B20" s="124">
        <v>9</v>
      </c>
      <c r="C20" s="146">
        <f t="shared" si="0"/>
        <v>4.140000000000001</v>
      </c>
      <c r="E20" s="142">
        <v>2.92</v>
      </c>
      <c r="F20" s="125">
        <v>7</v>
      </c>
      <c r="G20" s="65"/>
      <c r="H20" s="10">
        <v>1.75</v>
      </c>
      <c r="I20" s="3">
        <v>7</v>
      </c>
      <c r="J20" s="149">
        <f>H20+H20*1/2+H20*1/4+H20*1/8+H20*1/16+H20*1/32+H20*1/64</f>
        <v>3.47265625</v>
      </c>
    </row>
    <row r="21" spans="1:10" ht="12.75">
      <c r="A21" s="10">
        <v>0.53</v>
      </c>
      <c r="B21" s="3">
        <v>9</v>
      </c>
      <c r="C21" s="146">
        <f t="shared" si="0"/>
        <v>4.7700000000000005</v>
      </c>
      <c r="E21" s="141">
        <v>2.93</v>
      </c>
      <c r="F21" s="125">
        <v>6</v>
      </c>
      <c r="G21" s="65"/>
      <c r="H21" s="10">
        <v>1.76</v>
      </c>
      <c r="I21" s="3">
        <v>6</v>
      </c>
      <c r="J21" s="149">
        <f>H21+H21*1/2+H21*1/4+H21*1/8+H21*1/16+H21*1/32</f>
        <v>3.4650000000000003</v>
      </c>
    </row>
    <row r="22" spans="1:10" ht="12.75">
      <c r="A22" s="10">
        <v>0.54</v>
      </c>
      <c r="B22" s="124">
        <v>8</v>
      </c>
      <c r="C22" s="146">
        <f t="shared" si="0"/>
        <v>4.32</v>
      </c>
      <c r="E22" s="142">
        <v>3.21</v>
      </c>
      <c r="F22" s="125">
        <v>6</v>
      </c>
      <c r="G22" s="65"/>
      <c r="H22" s="3">
        <v>1.99</v>
      </c>
      <c r="I22" s="3">
        <v>6</v>
      </c>
      <c r="J22" s="149">
        <f>H22+H22*1/2+H22*1/4+H22*1/8+H22*1/16+H22*1/32</f>
        <v>3.9178124999999997</v>
      </c>
    </row>
    <row r="23" spans="1:10" ht="12.75">
      <c r="A23" s="10">
        <v>0.64</v>
      </c>
      <c r="B23" s="124">
        <v>8</v>
      </c>
      <c r="C23" s="146">
        <f t="shared" si="0"/>
        <v>5.12</v>
      </c>
      <c r="E23" s="141">
        <v>3.22</v>
      </c>
      <c r="F23" s="125">
        <v>5</v>
      </c>
      <c r="G23" s="65"/>
      <c r="H23" s="10">
        <v>2</v>
      </c>
      <c r="I23" s="3">
        <v>5</v>
      </c>
      <c r="J23" s="149">
        <f>H23+H23*1/2+H23*1/4+H23*1/8+H23*1/16</f>
        <v>3.875</v>
      </c>
    </row>
    <row r="24" spans="1:10" ht="12.75">
      <c r="A24" s="10">
        <v>0.65</v>
      </c>
      <c r="B24" s="124">
        <v>7</v>
      </c>
      <c r="C24" s="146">
        <f t="shared" si="0"/>
        <v>4.55</v>
      </c>
      <c r="E24" s="142">
        <v>3.64</v>
      </c>
      <c r="F24" s="125">
        <v>5</v>
      </c>
      <c r="G24" s="65"/>
      <c r="H24" s="3">
        <v>2.37</v>
      </c>
      <c r="I24" s="3">
        <v>5</v>
      </c>
      <c r="J24" s="149">
        <f>H24+H24*1/2+H24*1/4+H24*1/8+H24*1/16</f>
        <v>4.591875</v>
      </c>
    </row>
    <row r="25" spans="1:10" ht="12.75">
      <c r="A25" s="10">
        <v>0.8</v>
      </c>
      <c r="B25" s="124">
        <v>7</v>
      </c>
      <c r="C25" s="146">
        <f t="shared" si="0"/>
        <v>5.6000000000000005</v>
      </c>
      <c r="E25" s="142">
        <v>3.641</v>
      </c>
      <c r="F25" s="125">
        <v>4</v>
      </c>
      <c r="G25" s="65"/>
      <c r="H25" s="10">
        <v>2.38</v>
      </c>
      <c r="I25" s="3">
        <v>4</v>
      </c>
      <c r="J25" s="149">
        <f>H25+H25*1/2+H25*1/4+H25*1/8</f>
        <v>4.4625</v>
      </c>
    </row>
    <row r="26" spans="1:10" ht="12.75">
      <c r="A26" s="10">
        <v>0.81</v>
      </c>
      <c r="B26" s="124">
        <v>6</v>
      </c>
      <c r="C26" s="146">
        <f t="shared" si="0"/>
        <v>4.86</v>
      </c>
      <c r="E26" s="143">
        <v>4</v>
      </c>
      <c r="F26" s="125">
        <v>4</v>
      </c>
      <c r="G26" s="65"/>
      <c r="H26" s="10">
        <v>3.07</v>
      </c>
      <c r="I26" s="3">
        <v>4</v>
      </c>
      <c r="J26" s="149">
        <f>H26+H26*1/2+H26*1/4+H26*1/8</f>
        <v>5.75625</v>
      </c>
    </row>
    <row r="27" spans="1:10" ht="12.75">
      <c r="A27" s="10">
        <v>1.04</v>
      </c>
      <c r="B27" s="124">
        <v>6</v>
      </c>
      <c r="C27" s="146">
        <f t="shared" si="0"/>
        <v>6.24</v>
      </c>
      <c r="E27" s="142">
        <v>4.353</v>
      </c>
      <c r="F27" s="125">
        <v>4</v>
      </c>
      <c r="G27" s="65"/>
      <c r="H27" s="10">
        <v>3.08</v>
      </c>
      <c r="I27" s="3">
        <v>3</v>
      </c>
      <c r="J27" s="149">
        <f>H27+H27*1/2+H27*1/4</f>
        <v>5.390000000000001</v>
      </c>
    </row>
    <row r="28" spans="1:10" ht="12.75">
      <c r="A28" s="10">
        <v>1.05</v>
      </c>
      <c r="B28" s="124">
        <v>5</v>
      </c>
      <c r="C28" s="146">
        <f t="shared" si="0"/>
        <v>5.25</v>
      </c>
      <c r="E28" s="142">
        <v>4.354</v>
      </c>
      <c r="F28" s="125">
        <v>3</v>
      </c>
      <c r="G28" s="65"/>
      <c r="H28" s="10">
        <v>4.62</v>
      </c>
      <c r="I28" s="3">
        <v>3</v>
      </c>
      <c r="J28" s="149">
        <f>H28+H28*1/2+H28*1/4</f>
        <v>8.084999999999999</v>
      </c>
    </row>
    <row r="29" spans="1:10" ht="12.75">
      <c r="A29" s="10">
        <v>1.45</v>
      </c>
      <c r="B29" s="124">
        <v>5</v>
      </c>
      <c r="C29" s="146">
        <f t="shared" si="0"/>
        <v>7.25</v>
      </c>
      <c r="E29" s="143">
        <v>5</v>
      </c>
      <c r="F29" s="125">
        <v>3</v>
      </c>
      <c r="G29" s="65"/>
      <c r="H29" s="10">
        <v>4.63</v>
      </c>
      <c r="I29" s="124">
        <v>2</v>
      </c>
      <c r="J29" s="149">
        <f>H29+H29*1/2</f>
        <v>6.945</v>
      </c>
    </row>
    <row r="30" spans="1:10" ht="12.75">
      <c r="A30" s="10">
        <v>1.46</v>
      </c>
      <c r="B30" s="124">
        <v>4</v>
      </c>
      <c r="C30" s="146">
        <f t="shared" si="0"/>
        <v>5.84</v>
      </c>
      <c r="E30" s="142">
        <v>5.778</v>
      </c>
      <c r="F30" s="125">
        <v>3</v>
      </c>
      <c r="G30" s="65"/>
      <c r="H30" s="10">
        <v>10.05</v>
      </c>
      <c r="I30" s="124">
        <v>2</v>
      </c>
      <c r="J30" s="149">
        <f>H30+H30*1/2</f>
        <v>15.075000000000001</v>
      </c>
    </row>
    <row r="31" spans="1:10" ht="12.75">
      <c r="A31" s="10">
        <v>2.17</v>
      </c>
      <c r="B31" s="124">
        <v>4</v>
      </c>
      <c r="C31" s="146">
        <f t="shared" si="0"/>
        <v>8.68</v>
      </c>
      <c r="E31" s="142">
        <v>5.779</v>
      </c>
      <c r="F31" s="125">
        <v>2</v>
      </c>
      <c r="G31" s="65"/>
      <c r="H31" s="10">
        <v>10.06</v>
      </c>
      <c r="I31" s="124">
        <v>1</v>
      </c>
      <c r="J31" s="149">
        <f>H31</f>
        <v>10.06</v>
      </c>
    </row>
    <row r="32" spans="1:10" ht="12.75">
      <c r="A32" s="10">
        <v>2.18</v>
      </c>
      <c r="B32" s="124">
        <v>3</v>
      </c>
      <c r="C32" s="146">
        <f t="shared" si="0"/>
        <v>6.540000000000001</v>
      </c>
      <c r="D32" s="35"/>
      <c r="E32" s="143">
        <v>6</v>
      </c>
      <c r="F32" s="125">
        <v>2</v>
      </c>
      <c r="G32" s="65"/>
      <c r="H32" s="143">
        <v>16</v>
      </c>
      <c r="I32" s="125">
        <v>1</v>
      </c>
      <c r="J32" s="146">
        <v>16</v>
      </c>
    </row>
    <row r="33" spans="1:10" ht="12.75">
      <c r="A33" s="10">
        <v>3.85</v>
      </c>
      <c r="B33" s="124">
        <v>3</v>
      </c>
      <c r="C33" s="146">
        <f t="shared" si="0"/>
        <v>11.55</v>
      </c>
      <c r="D33" s="35"/>
      <c r="E33" s="143">
        <v>7</v>
      </c>
      <c r="F33" s="125">
        <v>2</v>
      </c>
      <c r="G33" s="65"/>
      <c r="H33" s="10"/>
      <c r="I33" s="124"/>
      <c r="J33" s="146"/>
    </row>
    <row r="34" spans="1:10" ht="12.75">
      <c r="A34" s="10">
        <v>3.86</v>
      </c>
      <c r="B34" s="124">
        <v>2</v>
      </c>
      <c r="C34" s="146">
        <f t="shared" si="0"/>
        <v>7.72</v>
      </c>
      <c r="D34" s="35"/>
      <c r="E34" s="143">
        <v>8</v>
      </c>
      <c r="F34" s="125">
        <v>2</v>
      </c>
      <c r="G34" s="65"/>
      <c r="H34" s="10"/>
      <c r="I34" s="124"/>
      <c r="J34" s="146"/>
    </row>
    <row r="35" spans="1:10" ht="12.75">
      <c r="A35" s="10">
        <v>10.05</v>
      </c>
      <c r="B35" s="124">
        <v>2</v>
      </c>
      <c r="C35" s="146">
        <f t="shared" si="0"/>
        <v>20.1</v>
      </c>
      <c r="D35" s="35"/>
      <c r="E35" s="143">
        <v>9</v>
      </c>
      <c r="F35" s="125">
        <v>2</v>
      </c>
      <c r="G35" s="65"/>
      <c r="H35" s="10"/>
      <c r="I35" s="124"/>
      <c r="J35" s="146"/>
    </row>
    <row r="36" spans="1:10" ht="12.75">
      <c r="A36" s="10">
        <v>10.06</v>
      </c>
      <c r="B36" s="124">
        <v>1</v>
      </c>
      <c r="C36" s="146">
        <f t="shared" si="0"/>
        <v>10.06</v>
      </c>
      <c r="D36" s="35"/>
      <c r="E36" s="143">
        <v>10.05</v>
      </c>
      <c r="F36" s="125">
        <v>2</v>
      </c>
      <c r="G36" s="65"/>
      <c r="H36" s="10"/>
      <c r="I36" s="124"/>
      <c r="J36" s="146"/>
    </row>
    <row r="37" spans="1:10" ht="12.75">
      <c r="A37" s="10">
        <v>16</v>
      </c>
      <c r="B37" s="124">
        <v>1</v>
      </c>
      <c r="C37" s="146">
        <f t="shared" si="0"/>
        <v>16</v>
      </c>
      <c r="D37" s="35"/>
      <c r="E37" s="143">
        <v>10.06</v>
      </c>
      <c r="F37" s="125">
        <v>1</v>
      </c>
      <c r="G37" s="65"/>
      <c r="H37" s="10"/>
      <c r="I37" s="124"/>
      <c r="J37" s="146"/>
    </row>
    <row r="38" spans="1:8" ht="12.75">
      <c r="A38" s="2"/>
      <c r="B38" s="39"/>
      <c r="C38" s="35"/>
      <c r="D38" s="35"/>
      <c r="E38" s="143">
        <v>16</v>
      </c>
      <c r="F38" s="125">
        <v>1</v>
      </c>
      <c r="G38" s="65"/>
      <c r="H38" s="6"/>
    </row>
    <row r="39" spans="1:10" ht="12.75">
      <c r="A39" s="156" t="s">
        <v>191</v>
      </c>
      <c r="C39" s="156" t="s">
        <v>191</v>
      </c>
      <c r="D39" s="35"/>
      <c r="E39" s="156" t="s">
        <v>191</v>
      </c>
      <c r="F39" s="65"/>
      <c r="G39" s="65"/>
      <c r="H39" s="156" t="s">
        <v>191</v>
      </c>
      <c r="J39" s="156" t="s">
        <v>191</v>
      </c>
    </row>
    <row r="40" spans="1:7" ht="12.75">
      <c r="A40" s="85" t="s">
        <v>206</v>
      </c>
      <c r="B40" s="39"/>
      <c r="C40" s="35"/>
      <c r="D40" s="35"/>
      <c r="E40" s="32"/>
      <c r="F40" s="65"/>
      <c r="G40" s="65"/>
    </row>
    <row r="41" spans="1:7" ht="12.75">
      <c r="A41" s="2"/>
      <c r="B41" s="39"/>
      <c r="C41" s="85" t="s">
        <v>46</v>
      </c>
      <c r="D41" s="35"/>
      <c r="E41" s="32"/>
      <c r="F41" s="65"/>
      <c r="G41" s="65"/>
    </row>
    <row r="42" spans="1:7" ht="12.75">
      <c r="A42" s="2"/>
      <c r="B42" s="39"/>
      <c r="C42" s="35"/>
      <c r="D42" s="35"/>
      <c r="E42" s="85" t="s">
        <v>30</v>
      </c>
      <c r="F42" s="65"/>
      <c r="G42" s="65"/>
    </row>
    <row r="43" spans="1:8" ht="12.75">
      <c r="A43" s="2"/>
      <c r="B43" s="39"/>
      <c r="C43" s="35"/>
      <c r="D43" s="35"/>
      <c r="E43" s="32"/>
      <c r="F43" s="65"/>
      <c r="G43" s="65"/>
      <c r="H43" s="85" t="s">
        <v>194</v>
      </c>
    </row>
    <row r="44" spans="1:10" ht="12.75">
      <c r="A44" s="2"/>
      <c r="B44" s="39"/>
      <c r="C44" s="35"/>
      <c r="D44" s="35"/>
      <c r="E44" s="32"/>
      <c r="F44" s="65"/>
      <c r="G44" s="65"/>
      <c r="J44" s="85" t="s">
        <v>195</v>
      </c>
    </row>
    <row r="45" spans="1:7" ht="12.75">
      <c r="A45" s="2"/>
      <c r="B45" s="39"/>
      <c r="C45" s="35"/>
      <c r="D45" s="35"/>
      <c r="E45" s="32"/>
      <c r="F45" s="65"/>
      <c r="G45" s="65"/>
    </row>
    <row r="46" spans="1:7" ht="12.75">
      <c r="A46" s="2"/>
      <c r="B46" s="39"/>
      <c r="C46" s="35"/>
      <c r="D46" s="35"/>
      <c r="E46" s="32"/>
      <c r="F46" s="65"/>
      <c r="G46" s="65"/>
    </row>
    <row r="47" spans="1:7" ht="12.75">
      <c r="A47" s="2"/>
      <c r="B47" s="39"/>
      <c r="C47" s="35"/>
      <c r="D47" s="35"/>
      <c r="E47" s="32"/>
      <c r="F47" s="65"/>
      <c r="G47" s="65"/>
    </row>
    <row r="48" spans="1:7" ht="12.75">
      <c r="A48" s="2"/>
      <c r="B48" s="39"/>
      <c r="C48" s="35"/>
      <c r="D48" s="35"/>
      <c r="E48" s="32"/>
      <c r="F48" s="65"/>
      <c r="G48" s="65"/>
    </row>
    <row r="49" spans="1:7" ht="12.75">
      <c r="A49" s="2"/>
      <c r="B49" s="39"/>
      <c r="C49" s="35"/>
      <c r="D49" s="35"/>
      <c r="E49" s="32"/>
      <c r="F49" s="65"/>
      <c r="G49" s="65"/>
    </row>
    <row r="50" spans="1:7" ht="12.75">
      <c r="A50" s="2"/>
      <c r="B50" s="39"/>
      <c r="C50" s="35"/>
      <c r="D50" s="35"/>
      <c r="E50" s="32"/>
      <c r="F50" s="65"/>
      <c r="G50" s="65"/>
    </row>
    <row r="51" spans="1:7" ht="12.75">
      <c r="A51" s="2"/>
      <c r="B51" s="39"/>
      <c r="C51" s="35"/>
      <c r="D51" s="35"/>
      <c r="E51" s="32"/>
      <c r="F51" s="65"/>
      <c r="G51" s="65"/>
    </row>
    <row r="52" spans="1:7" ht="12.75">
      <c r="A52" s="2"/>
      <c r="B52" s="39"/>
      <c r="C52" s="35"/>
      <c r="D52" s="35"/>
      <c r="E52" s="32"/>
      <c r="F52" s="65"/>
      <c r="G52" s="65"/>
    </row>
    <row r="53" spans="1:7" ht="12.75">
      <c r="A53" s="2"/>
      <c r="B53" s="39"/>
      <c r="C53" s="35"/>
      <c r="D53" s="35"/>
      <c r="E53" s="32"/>
      <c r="F53" s="65"/>
      <c r="G53" s="65"/>
    </row>
    <row r="54" spans="1:7" ht="12.75">
      <c r="A54" s="2"/>
      <c r="B54" s="39"/>
      <c r="C54" s="35"/>
      <c r="D54" s="35"/>
      <c r="E54" s="32"/>
      <c r="F54" s="65"/>
      <c r="G54" s="65"/>
    </row>
    <row r="55" spans="1:7" ht="12.75">
      <c r="A55" s="2"/>
      <c r="B55" s="39"/>
      <c r="C55" s="35"/>
      <c r="D55" s="35"/>
      <c r="E55" s="32"/>
      <c r="F55" s="65"/>
      <c r="G55" s="65"/>
    </row>
    <row r="56" spans="1:7" ht="12.75">
      <c r="A56" s="2"/>
      <c r="B56" s="39"/>
      <c r="C56" s="35"/>
      <c r="D56" s="35"/>
      <c r="E56" s="32"/>
      <c r="F56" s="65"/>
      <c r="G56" s="65"/>
    </row>
    <row r="57" spans="1:7" ht="12.75">
      <c r="A57" s="2"/>
      <c r="B57" s="39"/>
      <c r="C57" s="35"/>
      <c r="D57" s="35"/>
      <c r="E57" s="32"/>
      <c r="F57" s="65"/>
      <c r="G57" s="65"/>
    </row>
    <row r="58" spans="1:7" ht="12.75">
      <c r="A58" s="2"/>
      <c r="B58" s="39"/>
      <c r="C58" s="35"/>
      <c r="D58" s="35"/>
      <c r="E58" s="32"/>
      <c r="F58" s="65"/>
      <c r="G58" s="65"/>
    </row>
    <row r="59" spans="1:7" ht="12.75">
      <c r="A59" s="2"/>
      <c r="B59" s="39"/>
      <c r="C59" s="35"/>
      <c r="D59" s="35"/>
      <c r="E59" s="32"/>
      <c r="F59" s="65"/>
      <c r="G59" s="65"/>
    </row>
    <row r="60" spans="1:7" ht="12.75">
      <c r="A60" s="2"/>
      <c r="B60" s="39"/>
      <c r="C60" s="35"/>
      <c r="D60" s="35"/>
      <c r="E60" s="32"/>
      <c r="F60" s="65"/>
      <c r="G60" s="65"/>
    </row>
    <row r="61" spans="1:7" ht="12.75">
      <c r="A61" s="2"/>
      <c r="B61" s="39"/>
      <c r="C61" s="35"/>
      <c r="D61" s="35"/>
      <c r="E61" s="32"/>
      <c r="F61" s="65"/>
      <c r="G61" s="65"/>
    </row>
    <row r="62" spans="1:7" ht="12.75">
      <c r="A62" s="2"/>
      <c r="B62" s="39"/>
      <c r="C62" s="35"/>
      <c r="D62" s="35"/>
      <c r="E62" s="32"/>
      <c r="F62" s="65"/>
      <c r="G62" s="65"/>
    </row>
    <row r="63" spans="1:7" ht="12.75">
      <c r="A63" s="2"/>
      <c r="B63" s="39"/>
      <c r="C63" s="35"/>
      <c r="D63" s="35"/>
      <c r="E63" s="32"/>
      <c r="F63" s="65"/>
      <c r="G63" s="65"/>
    </row>
    <row r="64" spans="1:7" ht="12.75">
      <c r="A64" s="2"/>
      <c r="B64" s="39"/>
      <c r="C64" s="35"/>
      <c r="D64" s="35"/>
      <c r="E64" s="32"/>
      <c r="F64" s="65"/>
      <c r="G64" s="65"/>
    </row>
    <row r="65" spans="1:7" ht="12.75">
      <c r="A65" s="2"/>
      <c r="B65" s="39"/>
      <c r="C65" s="35"/>
      <c r="D65" s="35"/>
      <c r="E65" s="32"/>
      <c r="F65" s="65"/>
      <c r="G65" s="65"/>
    </row>
    <row r="66" spans="1:7" ht="12.75">
      <c r="A66" s="2"/>
      <c r="B66" s="39"/>
      <c r="C66" s="35"/>
      <c r="D66" s="35"/>
      <c r="E66" s="32"/>
      <c r="F66" s="65"/>
      <c r="G66" s="65"/>
    </row>
    <row r="67" spans="1:7" ht="12.75">
      <c r="A67" s="2"/>
      <c r="B67" s="39"/>
      <c r="C67" s="35"/>
      <c r="D67" s="35"/>
      <c r="E67" s="32"/>
      <c r="F67" s="65"/>
      <c r="G67" s="65"/>
    </row>
    <row r="68" spans="1:7" ht="12.75">
      <c r="A68" s="2"/>
      <c r="B68" s="39"/>
      <c r="C68" s="35"/>
      <c r="D68" s="35"/>
      <c r="E68" s="32"/>
      <c r="F68" s="65"/>
      <c r="G68" s="65"/>
    </row>
    <row r="69" spans="1:7" ht="12.75">
      <c r="A69" s="2"/>
      <c r="B69" s="39"/>
      <c r="C69" s="35"/>
      <c r="D69" s="35"/>
      <c r="E69" s="32"/>
      <c r="F69" s="65"/>
      <c r="G69" s="65"/>
    </row>
    <row r="70" spans="1:7" ht="12.75">
      <c r="A70" s="2"/>
      <c r="B70" s="39"/>
      <c r="C70" s="35"/>
      <c r="D70" s="35"/>
      <c r="E70" s="32"/>
      <c r="F70" s="65"/>
      <c r="G70" s="65"/>
    </row>
    <row r="71" spans="1:7" ht="12.75">
      <c r="A71" s="2"/>
      <c r="B71" s="39"/>
      <c r="C71" s="35"/>
      <c r="D71" s="35"/>
      <c r="E71" s="32"/>
      <c r="F71" s="65"/>
      <c r="G71" s="65"/>
    </row>
    <row r="72" spans="1:7" ht="12.75">
      <c r="A72" s="2"/>
      <c r="B72" s="39"/>
      <c r="C72" s="35"/>
      <c r="D72" s="35"/>
      <c r="E72" s="32"/>
      <c r="F72" s="65"/>
      <c r="G72" s="65"/>
    </row>
    <row r="73" spans="1:7" ht="12.75">
      <c r="A73" s="2"/>
      <c r="B73" s="39"/>
      <c r="C73" s="35"/>
      <c r="D73" s="35"/>
      <c r="E73" s="32"/>
      <c r="F73" s="65"/>
      <c r="G73" s="65"/>
    </row>
    <row r="74" spans="1:7" ht="12.75">
      <c r="A74" s="2"/>
      <c r="B74" s="39"/>
      <c r="C74" s="35"/>
      <c r="D74" s="35"/>
      <c r="E74" s="32"/>
      <c r="F74" s="65"/>
      <c r="G74" s="65"/>
    </row>
    <row r="75" spans="1:7" ht="12.75">
      <c r="A75" s="2"/>
      <c r="B75" s="39"/>
      <c r="C75" s="35"/>
      <c r="D75" s="35"/>
      <c r="E75" s="32"/>
      <c r="F75" s="65"/>
      <c r="G75" s="65"/>
    </row>
    <row r="76" spans="1:7" ht="12.75">
      <c r="A76" s="2"/>
      <c r="B76" s="39"/>
      <c r="C76" s="35"/>
      <c r="D76" s="35"/>
      <c r="E76" s="32"/>
      <c r="F76" s="65"/>
      <c r="G76" s="65"/>
    </row>
    <row r="77" spans="1:7" ht="12.75">
      <c r="A77" s="2"/>
      <c r="B77" s="39"/>
      <c r="C77" s="35"/>
      <c r="D77" s="35"/>
      <c r="E77" s="32"/>
      <c r="F77" s="65"/>
      <c r="G77" s="65"/>
    </row>
    <row r="78" spans="1:7" ht="12.75">
      <c r="A78" s="2"/>
      <c r="B78" s="39"/>
      <c r="C78" s="35"/>
      <c r="D78" s="35"/>
      <c r="E78" s="32"/>
      <c r="F78" s="65"/>
      <c r="G78" s="65"/>
    </row>
    <row r="79" spans="1:7" ht="12.75">
      <c r="A79" s="2"/>
      <c r="B79" s="39"/>
      <c r="C79" s="35"/>
      <c r="D79" s="35"/>
      <c r="E79" s="32"/>
      <c r="F79" s="65"/>
      <c r="G79" s="65"/>
    </row>
    <row r="80" spans="1:7" ht="12.75">
      <c r="A80" s="2"/>
      <c r="B80" s="39"/>
      <c r="C80" s="35"/>
      <c r="D80" s="35"/>
      <c r="E80" s="32"/>
      <c r="F80" s="65"/>
      <c r="G80" s="65"/>
    </row>
    <row r="81" spans="1:7" ht="12.75">
      <c r="A81" s="2"/>
      <c r="B81" s="39"/>
      <c r="C81" s="35"/>
      <c r="D81" s="35"/>
      <c r="E81" s="32"/>
      <c r="F81" s="65"/>
      <c r="G81" s="65"/>
    </row>
    <row r="82" spans="1:7" ht="12.75">
      <c r="A82" s="2"/>
      <c r="B82" s="39"/>
      <c r="C82" s="35"/>
      <c r="D82" s="35"/>
      <c r="E82" s="32"/>
      <c r="F82" s="65"/>
      <c r="G82" s="65"/>
    </row>
    <row r="83" spans="1:7" ht="12.75">
      <c r="A83" s="2"/>
      <c r="B83" s="39"/>
      <c r="C83" s="35"/>
      <c r="D83" s="35"/>
      <c r="E83" s="32"/>
      <c r="F83" s="65"/>
      <c r="G83" s="65"/>
    </row>
    <row r="84" spans="1:7" ht="12.75">
      <c r="A84" s="2"/>
      <c r="B84" s="39"/>
      <c r="C84" s="35"/>
      <c r="D84" s="35"/>
      <c r="E84" s="32"/>
      <c r="F84" s="65"/>
      <c r="G84" s="65"/>
    </row>
    <row r="85" spans="1:7" ht="12.75">
      <c r="A85" s="2"/>
      <c r="B85" s="39"/>
      <c r="C85" s="35"/>
      <c r="D85" s="35"/>
      <c r="E85" s="32"/>
      <c r="F85" s="65"/>
      <c r="G85" s="65"/>
    </row>
    <row r="86" spans="1:7" ht="12.75">
      <c r="A86" s="2"/>
      <c r="B86" s="39"/>
      <c r="C86" s="35"/>
      <c r="D86" s="35"/>
      <c r="E86" s="32"/>
      <c r="F86" s="65"/>
      <c r="G86" s="65"/>
    </row>
    <row r="87" spans="1:7" ht="12.75">
      <c r="A87" s="2"/>
      <c r="B87" s="39"/>
      <c r="C87" s="35"/>
      <c r="D87" s="35"/>
      <c r="E87" s="32"/>
      <c r="F87" s="65"/>
      <c r="G87" s="65"/>
    </row>
    <row r="88" spans="1:7" ht="12.75">
      <c r="A88" s="2"/>
      <c r="B88" s="39"/>
      <c r="C88" s="35"/>
      <c r="D88" s="35"/>
      <c r="E88" s="32"/>
      <c r="F88" s="65"/>
      <c r="G88" s="65"/>
    </row>
    <row r="89" spans="1:7" ht="12.75">
      <c r="A89" s="2"/>
      <c r="B89" s="39"/>
      <c r="C89" s="35"/>
      <c r="D89" s="35"/>
      <c r="E89" s="32"/>
      <c r="F89" s="65"/>
      <c r="G89" s="65"/>
    </row>
    <row r="90" spans="1:7" ht="12.75">
      <c r="A90" s="2"/>
      <c r="B90" s="39"/>
      <c r="C90" s="35"/>
      <c r="D90" s="35"/>
      <c r="E90" s="32"/>
      <c r="F90" s="65"/>
      <c r="G90" s="65"/>
    </row>
    <row r="91" spans="1:7" ht="12.75">
      <c r="A91" s="2"/>
      <c r="B91" s="39"/>
      <c r="C91" s="35"/>
      <c r="D91" s="35"/>
      <c r="E91" s="32"/>
      <c r="F91" s="65"/>
      <c r="G91" s="65"/>
    </row>
    <row r="92" spans="1:7" ht="12.75">
      <c r="A92" s="2"/>
      <c r="B92" s="39"/>
      <c r="C92" s="35"/>
      <c r="D92" s="35"/>
      <c r="E92" s="32"/>
      <c r="F92" s="65"/>
      <c r="G92" s="65"/>
    </row>
    <row r="93" spans="1:7" ht="12.75">
      <c r="A93" s="2"/>
      <c r="B93" s="39"/>
      <c r="C93" s="35"/>
      <c r="D93" s="35"/>
      <c r="E93" s="32"/>
      <c r="F93" s="65"/>
      <c r="G93" s="65"/>
    </row>
    <row r="94" spans="1:7" ht="12.75">
      <c r="A94" s="2"/>
      <c r="B94" s="39"/>
      <c r="C94" s="35"/>
      <c r="D94" s="35"/>
      <c r="E94" s="32"/>
      <c r="F94" s="65"/>
      <c r="G94" s="65"/>
    </row>
    <row r="95" spans="1:7" ht="12.75">
      <c r="A95" s="2"/>
      <c r="B95" s="39"/>
      <c r="C95" s="35"/>
      <c r="D95" s="35"/>
      <c r="E95" s="32"/>
      <c r="F95" s="65"/>
      <c r="G95" s="65"/>
    </row>
    <row r="96" spans="1:7" ht="12.75">
      <c r="A96" s="2"/>
      <c r="B96" s="39"/>
      <c r="C96" s="35"/>
      <c r="D96" s="35"/>
      <c r="E96" s="32"/>
      <c r="F96" s="65"/>
      <c r="G96" s="65"/>
    </row>
    <row r="97" spans="1:7" ht="12.75">
      <c r="A97" s="2"/>
      <c r="B97" s="39"/>
      <c r="C97" s="35"/>
      <c r="D97" s="35"/>
      <c r="E97" s="32"/>
      <c r="F97" s="65"/>
      <c r="G97" s="65"/>
    </row>
    <row r="98" spans="1:7" ht="12.75">
      <c r="A98" s="2"/>
      <c r="B98" s="39"/>
      <c r="C98" s="35"/>
      <c r="D98" s="35"/>
      <c r="E98" s="32"/>
      <c r="F98" s="65"/>
      <c r="G98" s="65"/>
    </row>
    <row r="99" spans="1:7" ht="12.75">
      <c r="A99" s="2"/>
      <c r="B99" s="39"/>
      <c r="C99" s="35"/>
      <c r="D99" s="35"/>
      <c r="E99" s="32"/>
      <c r="F99" s="65"/>
      <c r="G99" s="65"/>
    </row>
    <row r="100" spans="1:7" ht="12.75">
      <c r="A100" s="2"/>
      <c r="B100" s="39"/>
      <c r="C100" s="35"/>
      <c r="D100" s="35"/>
      <c r="E100" s="32"/>
      <c r="F100" s="65"/>
      <c r="G100" s="65"/>
    </row>
    <row r="101" spans="1:7" ht="12.75">
      <c r="A101" s="2"/>
      <c r="B101" s="39"/>
      <c r="C101" s="35"/>
      <c r="D101" s="35"/>
      <c r="E101" s="32"/>
      <c r="F101" s="65"/>
      <c r="G101" s="65"/>
    </row>
    <row r="102" spans="1:7" ht="12.75">
      <c r="A102" s="2"/>
      <c r="B102" s="39"/>
      <c r="C102" s="35"/>
      <c r="D102" s="35"/>
      <c r="E102" s="32"/>
      <c r="F102" s="65"/>
      <c r="G102" s="65"/>
    </row>
    <row r="103" spans="1:7" ht="12.75">
      <c r="A103" s="2"/>
      <c r="B103" s="39"/>
      <c r="C103" s="35"/>
      <c r="D103" s="35"/>
      <c r="E103" s="32"/>
      <c r="F103" s="65"/>
      <c r="G103" s="65"/>
    </row>
    <row r="104" spans="1:7" ht="12.75">
      <c r="A104" s="2"/>
      <c r="B104" s="39"/>
      <c r="C104" s="35"/>
      <c r="D104" s="35"/>
      <c r="E104" s="32"/>
      <c r="F104" s="65"/>
      <c r="G104" s="65"/>
    </row>
    <row r="105" spans="1:7" ht="12.75">
      <c r="A105" s="2"/>
      <c r="B105" s="39"/>
      <c r="C105" s="35"/>
      <c r="D105" s="35"/>
      <c r="E105" s="32"/>
      <c r="F105" s="65"/>
      <c r="G105" s="65"/>
    </row>
    <row r="106" spans="1:7" ht="12.75">
      <c r="A106" s="2"/>
      <c r="B106" s="39"/>
      <c r="C106" s="35"/>
      <c r="D106" s="35"/>
      <c r="E106" s="32"/>
      <c r="F106" s="65"/>
      <c r="G106" s="65"/>
    </row>
    <row r="107" spans="1:7" ht="12.75">
      <c r="A107" s="2"/>
      <c r="B107" s="39"/>
      <c r="C107" s="35"/>
      <c r="D107" s="35"/>
      <c r="E107" s="32"/>
      <c r="F107" s="65"/>
      <c r="G107" s="65"/>
    </row>
    <row r="108" spans="1:7" ht="12.75">
      <c r="A108" s="2"/>
      <c r="B108" s="39"/>
      <c r="C108" s="35"/>
      <c r="D108" s="35"/>
      <c r="E108" s="32"/>
      <c r="F108" s="65"/>
      <c r="G108" s="65"/>
    </row>
    <row r="109" spans="1:7" ht="12.75">
      <c r="A109" s="2"/>
      <c r="B109" s="39"/>
      <c r="C109" s="35"/>
      <c r="D109" s="35"/>
      <c r="E109" s="32"/>
      <c r="F109" s="65"/>
      <c r="G109" s="65"/>
    </row>
    <row r="110" spans="1:7" ht="12.75">
      <c r="A110" s="2"/>
      <c r="B110" s="39"/>
      <c r="C110" s="35"/>
      <c r="D110" s="35"/>
      <c r="E110" s="32"/>
      <c r="F110" s="65"/>
      <c r="G110" s="65"/>
    </row>
    <row r="111" spans="1:7" ht="12.75">
      <c r="A111" s="2"/>
      <c r="B111" s="39"/>
      <c r="C111" s="35"/>
      <c r="D111" s="35"/>
      <c r="E111" s="32"/>
      <c r="F111" s="65"/>
      <c r="G111" s="65"/>
    </row>
    <row r="112" spans="1:7" ht="12.75">
      <c r="A112" s="2"/>
      <c r="B112" s="39"/>
      <c r="C112" s="35"/>
      <c r="D112" s="35"/>
      <c r="E112" s="32"/>
      <c r="F112" s="65"/>
      <c r="G112" s="65"/>
    </row>
    <row r="113" spans="1:7" ht="12.75">
      <c r="A113" s="2"/>
      <c r="B113" s="39"/>
      <c r="C113" s="35"/>
      <c r="D113" s="35"/>
      <c r="E113" s="32"/>
      <c r="F113" s="65"/>
      <c r="G113" s="65"/>
    </row>
    <row r="114" spans="1:7" ht="12.75">
      <c r="A114" s="2"/>
      <c r="B114" s="39"/>
      <c r="C114" s="35"/>
      <c r="D114" s="35"/>
      <c r="E114" s="32"/>
      <c r="F114" s="65"/>
      <c r="G114" s="65"/>
    </row>
    <row r="115" spans="1:7" ht="12.75">
      <c r="A115" s="2"/>
      <c r="B115" s="39"/>
      <c r="C115" s="35"/>
      <c r="D115" s="35"/>
      <c r="E115" s="32"/>
      <c r="F115" s="65"/>
      <c r="G115" s="65"/>
    </row>
    <row r="116" spans="1:7" ht="12.75">
      <c r="A116" s="2"/>
      <c r="B116" s="39"/>
      <c r="C116" s="35"/>
      <c r="D116" s="35"/>
      <c r="E116" s="32"/>
      <c r="F116" s="65"/>
      <c r="G116" s="65"/>
    </row>
    <row r="117" spans="1:7" ht="12.75">
      <c r="A117" s="2"/>
      <c r="B117" s="39"/>
      <c r="C117" s="35"/>
      <c r="D117" s="35"/>
      <c r="E117" s="32"/>
      <c r="F117" s="65"/>
      <c r="G117" s="65"/>
    </row>
    <row r="118" spans="1:7" ht="12.75">
      <c r="A118" s="2"/>
      <c r="B118" s="39"/>
      <c r="C118" s="35"/>
      <c r="D118" s="35"/>
      <c r="E118" s="32"/>
      <c r="F118" s="65"/>
      <c r="G118" s="65"/>
    </row>
    <row r="119" spans="1:7" ht="12.75">
      <c r="A119" s="2"/>
      <c r="B119" s="39"/>
      <c r="C119" s="35"/>
      <c r="D119" s="35"/>
      <c r="E119" s="32"/>
      <c r="F119" s="65"/>
      <c r="G119" s="65"/>
    </row>
    <row r="120" spans="1:7" ht="12.75">
      <c r="A120" s="2"/>
      <c r="B120" s="39"/>
      <c r="C120" s="35"/>
      <c r="D120" s="35"/>
      <c r="E120" s="32"/>
      <c r="F120" s="65"/>
      <c r="G120" s="65"/>
    </row>
    <row r="121" spans="1:7" ht="12.75">
      <c r="A121" s="2"/>
      <c r="B121" s="39"/>
      <c r="C121" s="35"/>
      <c r="D121" s="35"/>
      <c r="E121" s="32"/>
      <c r="F121" s="65"/>
      <c r="G121" s="65"/>
    </row>
    <row r="122" spans="1:7" ht="12.75">
      <c r="A122" s="2"/>
      <c r="B122" s="39"/>
      <c r="C122" s="35"/>
      <c r="D122" s="35"/>
      <c r="E122" s="32"/>
      <c r="F122" s="65"/>
      <c r="G122" s="65"/>
    </row>
    <row r="123" spans="2:7" ht="12.75">
      <c r="B123" s="39"/>
      <c r="C123" s="35"/>
      <c r="D123" s="35"/>
      <c r="E123" s="32"/>
      <c r="F123" s="65"/>
      <c r="G123" s="65"/>
    </row>
    <row r="124" spans="2:7" ht="12.75">
      <c r="B124" s="39"/>
      <c r="C124" s="35"/>
      <c r="D124" s="35"/>
      <c r="E124" s="32"/>
      <c r="F124" s="65"/>
      <c r="G124" s="65"/>
    </row>
    <row r="125" spans="2:7" ht="12.75">
      <c r="B125" s="39"/>
      <c r="C125" s="35"/>
      <c r="D125" s="35"/>
      <c r="E125" s="32"/>
      <c r="F125" s="65"/>
      <c r="G125" s="65"/>
    </row>
    <row r="126" spans="2:7" ht="12.75">
      <c r="B126" s="39"/>
      <c r="C126" s="35"/>
      <c r="D126" s="35"/>
      <c r="E126" s="32"/>
      <c r="F126" s="65"/>
      <c r="G126" s="65"/>
    </row>
    <row r="127" spans="2:7" ht="12.75">
      <c r="B127" s="39"/>
      <c r="C127" s="35"/>
      <c r="D127" s="35"/>
      <c r="E127" s="32"/>
      <c r="F127" s="65"/>
      <c r="G127" s="65"/>
    </row>
    <row r="128" spans="2:7" ht="12.75">
      <c r="B128" s="39"/>
      <c r="C128" s="35"/>
      <c r="D128" s="35"/>
      <c r="E128" s="32"/>
      <c r="F128" s="65"/>
      <c r="G128" s="65"/>
    </row>
    <row r="129" spans="2:7" ht="12.75">
      <c r="B129" s="39"/>
      <c r="C129" s="35"/>
      <c r="D129" s="35"/>
      <c r="E129" s="32"/>
      <c r="F129" s="65"/>
      <c r="G129" s="65"/>
    </row>
    <row r="130" spans="2:7" ht="12.75">
      <c r="B130" s="39"/>
      <c r="C130" s="35"/>
      <c r="D130" s="35"/>
      <c r="E130" s="32"/>
      <c r="F130" s="65"/>
      <c r="G130" s="65"/>
    </row>
    <row r="131" spans="2:7" ht="12.75">
      <c r="B131" s="39"/>
      <c r="C131" s="35"/>
      <c r="D131" s="35"/>
      <c r="E131" s="32"/>
      <c r="F131" s="65"/>
      <c r="G131" s="65"/>
    </row>
    <row r="132" spans="2:7" ht="12.75">
      <c r="B132" s="39"/>
      <c r="C132" s="35"/>
      <c r="D132" s="35"/>
      <c r="E132" s="32"/>
      <c r="F132" s="65"/>
      <c r="G132" s="65"/>
    </row>
    <row r="133" spans="2:7" ht="12.75">
      <c r="B133" s="39"/>
      <c r="C133" s="35"/>
      <c r="D133" s="35"/>
      <c r="E133" s="32"/>
      <c r="F133" s="65"/>
      <c r="G133" s="65"/>
    </row>
    <row r="134" spans="2:7" ht="12.75">
      <c r="B134" s="39"/>
      <c r="C134" s="35"/>
      <c r="D134" s="35"/>
      <c r="E134" s="32"/>
      <c r="F134" s="65"/>
      <c r="G134" s="65"/>
    </row>
    <row r="135" spans="2:7" ht="12.75">
      <c r="B135" s="39"/>
      <c r="C135" s="35"/>
      <c r="D135" s="35"/>
      <c r="E135" s="32"/>
      <c r="F135" s="65"/>
      <c r="G135" s="65"/>
    </row>
    <row r="136" spans="2:7" ht="12.75">
      <c r="B136" s="39"/>
      <c r="C136" s="35"/>
      <c r="D136" s="35"/>
      <c r="E136" s="32"/>
      <c r="F136" s="65"/>
      <c r="G136" s="65"/>
    </row>
    <row r="137" spans="2:7" ht="12.75">
      <c r="B137" s="39"/>
      <c r="C137" s="35"/>
      <c r="D137" s="35"/>
      <c r="E137" s="32"/>
      <c r="F137" s="65"/>
      <c r="G137" s="65"/>
    </row>
    <row r="138" spans="2:7" ht="12.75">
      <c r="B138" s="39"/>
      <c r="C138" s="35"/>
      <c r="D138" s="35"/>
      <c r="E138" s="32"/>
      <c r="F138" s="65"/>
      <c r="G138" s="65"/>
    </row>
    <row r="139" spans="2:7" ht="12.75">
      <c r="B139" s="39"/>
      <c r="C139" s="35"/>
      <c r="D139" s="35"/>
      <c r="E139" s="32"/>
      <c r="F139" s="65"/>
      <c r="G139" s="65"/>
    </row>
    <row r="140" spans="2:7" ht="12.75">
      <c r="B140" s="39"/>
      <c r="C140" s="35"/>
      <c r="D140" s="35"/>
      <c r="E140" s="32"/>
      <c r="F140" s="65"/>
      <c r="G140" s="65"/>
    </row>
    <row r="141" spans="2:7" ht="12.75">
      <c r="B141" s="39"/>
      <c r="C141" s="35"/>
      <c r="D141" s="35"/>
      <c r="E141" s="32"/>
      <c r="F141" s="65"/>
      <c r="G141" s="65"/>
    </row>
    <row r="142" ht="12.75">
      <c r="B142" s="40"/>
    </row>
    <row r="143" ht="12.75">
      <c r="B143" s="40"/>
    </row>
    <row r="144" ht="12.75">
      <c r="B144" s="40"/>
    </row>
    <row r="145" ht="12.75">
      <c r="B145" s="40"/>
    </row>
    <row r="146" ht="12.75">
      <c r="B146" s="40"/>
    </row>
    <row r="147" ht="12.75">
      <c r="B147" s="40"/>
    </row>
    <row r="148" ht="12.75">
      <c r="B148" s="40"/>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sheetData>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S159"/>
  <sheetViews>
    <sheetView workbookViewId="0" topLeftCell="A13">
      <selection activeCell="B5" sqref="B5"/>
    </sheetView>
  </sheetViews>
  <sheetFormatPr defaultColWidth="11.421875" defaultRowHeight="12.75"/>
  <cols>
    <col min="1" max="1" width="7.28125" style="1" customWidth="1"/>
    <col min="2" max="2" width="8.00390625" style="1" customWidth="1"/>
    <col min="3" max="3" width="11.140625" style="1" customWidth="1"/>
    <col min="4" max="5" width="7.28125" style="1" customWidth="1"/>
    <col min="6" max="6" width="7.8515625" style="1" customWidth="1"/>
    <col min="7" max="8" width="7.28125" style="1" customWidth="1"/>
    <col min="9" max="19" width="7.28125" style="0" customWidth="1"/>
  </cols>
  <sheetData>
    <row r="1" spans="1:19" s="8" customFormat="1" ht="16.5">
      <c r="A1" s="7" t="s">
        <v>229</v>
      </c>
      <c r="B1" s="7"/>
      <c r="S1" s="75" t="s">
        <v>190</v>
      </c>
    </row>
    <row r="2" spans="6:15" ht="12.75">
      <c r="F2" s="65"/>
      <c r="G2" s="65"/>
      <c r="H2" s="9"/>
      <c r="I2" s="10"/>
      <c r="J2" s="10"/>
      <c r="K2" s="10"/>
      <c r="L2" s="10"/>
      <c r="M2" s="10"/>
      <c r="N2" s="10"/>
      <c r="O2" s="10"/>
    </row>
    <row r="3" spans="1:18" ht="14.25">
      <c r="A3" s="2" t="s">
        <v>29</v>
      </c>
      <c r="E3" s="2" t="s">
        <v>30</v>
      </c>
      <c r="F3" s="65"/>
      <c r="G3" s="65"/>
      <c r="H3" s="2" t="s">
        <v>83</v>
      </c>
      <c r="I3" s="1"/>
      <c r="J3" s="1"/>
      <c r="L3" s="5" t="s">
        <v>116</v>
      </c>
      <c r="M3" s="20">
        <v>3</v>
      </c>
      <c r="N3" s="1" t="s">
        <v>150</v>
      </c>
      <c r="O3" s="39"/>
      <c r="P3" s="40"/>
      <c r="Q3" s="40"/>
      <c r="R3" s="1"/>
    </row>
    <row r="4" spans="1:18" ht="14.25">
      <c r="A4" s="18" t="s">
        <v>138</v>
      </c>
      <c r="B4" t="s">
        <v>85</v>
      </c>
      <c r="C4" s="1" t="s">
        <v>76</v>
      </c>
      <c r="E4" s="18" t="s">
        <v>138</v>
      </c>
      <c r="F4" t="s">
        <v>85</v>
      </c>
      <c r="G4" s="65"/>
      <c r="H4" s="18" t="s">
        <v>138</v>
      </c>
      <c r="I4" t="s">
        <v>85</v>
      </c>
      <c r="J4" s="1" t="s">
        <v>76</v>
      </c>
      <c r="L4" s="5" t="s">
        <v>117</v>
      </c>
      <c r="M4" s="23">
        <f>0.501*M3</f>
        <v>1.5030000000000001</v>
      </c>
      <c r="N4" s="1" t="s">
        <v>139</v>
      </c>
      <c r="O4" s="2" t="s">
        <v>114</v>
      </c>
      <c r="P4" s="1"/>
      <c r="Q4" s="67" t="s">
        <v>115</v>
      </c>
      <c r="R4" s="1"/>
    </row>
    <row r="5" spans="1:18" ht="14.25">
      <c r="A5" s="18" t="s">
        <v>87</v>
      </c>
      <c r="B5" t="s">
        <v>86</v>
      </c>
      <c r="C5" s="1" t="s">
        <v>77</v>
      </c>
      <c r="E5" s="18" t="s">
        <v>87</v>
      </c>
      <c r="F5" t="s">
        <v>86</v>
      </c>
      <c r="G5" s="65"/>
      <c r="H5" s="18" t="s">
        <v>87</v>
      </c>
      <c r="I5" t="s">
        <v>86</v>
      </c>
      <c r="J5" s="1" t="s">
        <v>77</v>
      </c>
      <c r="L5" s="5" t="s">
        <v>118</v>
      </c>
      <c r="M5" s="23">
        <f>2.85*M3</f>
        <v>8.55</v>
      </c>
      <c r="N5" s="1" t="s">
        <v>139</v>
      </c>
      <c r="O5" s="2" t="s">
        <v>129</v>
      </c>
      <c r="P5" s="1"/>
      <c r="Q5" s="67" t="s">
        <v>104</v>
      </c>
      <c r="R5" s="67"/>
    </row>
    <row r="6" spans="1:18" ht="14.25">
      <c r="A6" s="18" t="s">
        <v>150</v>
      </c>
      <c r="B6" s="14" t="s">
        <v>136</v>
      </c>
      <c r="C6" s="18" t="s">
        <v>150</v>
      </c>
      <c r="E6" s="18" t="s">
        <v>150</v>
      </c>
      <c r="F6" s="14" t="s">
        <v>136</v>
      </c>
      <c r="G6" s="65"/>
      <c r="H6" s="18" t="s">
        <v>150</v>
      </c>
      <c r="I6" s="14" t="s">
        <v>136</v>
      </c>
      <c r="J6" s="18" t="s">
        <v>150</v>
      </c>
      <c r="L6" s="68" t="s">
        <v>95</v>
      </c>
      <c r="M6" s="126">
        <f>M5+M4</f>
        <v>10.053</v>
      </c>
      <c r="N6" s="1" t="s">
        <v>139</v>
      </c>
      <c r="O6" s="5" t="s">
        <v>96</v>
      </c>
      <c r="P6" s="2"/>
      <c r="Q6" s="67" t="s">
        <v>32</v>
      </c>
      <c r="R6" s="1"/>
    </row>
    <row r="7" spans="1:15" ht="12.75">
      <c r="A7" s="148" t="s">
        <v>79</v>
      </c>
      <c r="B7" s="148" t="s">
        <v>79</v>
      </c>
      <c r="C7" s="148" t="s">
        <v>78</v>
      </c>
      <c r="E7" s="148" t="s">
        <v>80</v>
      </c>
      <c r="F7" s="148" t="s">
        <v>80</v>
      </c>
      <c r="G7" s="65"/>
      <c r="H7" s="148" t="s">
        <v>79</v>
      </c>
      <c r="I7" s="148" t="s">
        <v>79</v>
      </c>
      <c r="J7" s="148" t="s">
        <v>78</v>
      </c>
      <c r="K7" s="5"/>
      <c r="L7" s="2"/>
      <c r="M7" s="67"/>
      <c r="N7" s="1"/>
      <c r="O7" s="10"/>
    </row>
    <row r="8" spans="1:15" ht="12.75">
      <c r="A8" s="3">
        <v>0.05</v>
      </c>
      <c r="B8" s="3">
        <v>49</v>
      </c>
      <c r="C8" s="146">
        <f aca="true" t="shared" si="0" ref="C8:C37">A8*B8</f>
        <v>2.45</v>
      </c>
      <c r="E8" s="141">
        <v>1.6</v>
      </c>
      <c r="F8" s="125">
        <v>100</v>
      </c>
      <c r="G8" s="65"/>
      <c r="H8" s="10"/>
      <c r="I8" s="3"/>
      <c r="J8" s="149"/>
      <c r="L8" s="10"/>
      <c r="M8" s="10"/>
      <c r="N8" s="10"/>
      <c r="O8" s="10"/>
    </row>
    <row r="9" spans="1:15" ht="12.75">
      <c r="A9" s="3">
        <v>0.1</v>
      </c>
      <c r="B9" s="3">
        <v>28</v>
      </c>
      <c r="C9" s="146">
        <f t="shared" si="0"/>
        <v>2.8000000000000003</v>
      </c>
      <c r="E9" s="141">
        <v>1.7</v>
      </c>
      <c r="F9" s="125">
        <v>44</v>
      </c>
      <c r="G9" s="65"/>
      <c r="H9" s="10">
        <v>0</v>
      </c>
      <c r="I9" s="3">
        <v>0</v>
      </c>
      <c r="J9" s="149">
        <f>H9+H9*1/2+H9*1/4+H9*1/8+H9*1/16+H9*1/32+H9*1/64+H9*1/128+H9*1/256+H9*1/512+H9*1/1024</f>
        <v>0</v>
      </c>
      <c r="L9" s="10"/>
      <c r="M9" s="10"/>
      <c r="N9" s="10"/>
      <c r="O9" s="10"/>
    </row>
    <row r="10" spans="1:15" ht="12.75">
      <c r="A10" s="3">
        <v>0.2</v>
      </c>
      <c r="B10" s="3">
        <v>17</v>
      </c>
      <c r="C10" s="146">
        <f t="shared" si="0"/>
        <v>3.4000000000000004</v>
      </c>
      <c r="E10" s="141">
        <v>1.8</v>
      </c>
      <c r="F10" s="125">
        <v>29</v>
      </c>
      <c r="G10" s="65"/>
      <c r="H10" s="3">
        <v>1.24</v>
      </c>
      <c r="I10" s="3">
        <v>0</v>
      </c>
      <c r="J10" s="149">
        <f>H10+H10*1/2+H10*1/4+H10*1/8+H10*1/16+H10*1/32+H10*1/64+H10*1/128+H10*1/256+H10*1/512+H10*1/1024</f>
        <v>2.4787890624999998</v>
      </c>
      <c r="L10" s="10"/>
      <c r="M10" s="10"/>
      <c r="N10" s="10"/>
      <c r="O10" s="10"/>
    </row>
    <row r="11" spans="1:15" ht="12.75">
      <c r="A11" s="3">
        <v>0.27</v>
      </c>
      <c r="B11" s="3">
        <v>14</v>
      </c>
      <c r="C11" s="146">
        <f t="shared" si="0"/>
        <v>3.7800000000000002</v>
      </c>
      <c r="E11" s="141">
        <v>1.9</v>
      </c>
      <c r="F11" s="125">
        <v>22</v>
      </c>
      <c r="G11" s="65"/>
      <c r="H11" s="10">
        <v>1.25</v>
      </c>
      <c r="I11" s="3">
        <v>11</v>
      </c>
      <c r="J11" s="149">
        <f>H11+H11*1/2+H11*1/4+H11*1/8+H11*1/16+H11*1/32+H11*1/64+H11*1/128+H11*1/256+H11*1/512+H11*1/1024</f>
        <v>2.498779296875</v>
      </c>
      <c r="L11" s="12"/>
      <c r="M11" s="12"/>
      <c r="N11" s="12"/>
      <c r="O11" s="12"/>
    </row>
    <row r="12" spans="1:10" ht="12.75">
      <c r="A12" s="3">
        <v>0.28</v>
      </c>
      <c r="B12" s="3">
        <v>13</v>
      </c>
      <c r="C12" s="146">
        <f t="shared" si="0"/>
        <v>3.6400000000000006</v>
      </c>
      <c r="E12" s="141">
        <v>2</v>
      </c>
      <c r="F12" s="125">
        <v>18</v>
      </c>
      <c r="G12" s="65"/>
      <c r="H12" s="3">
        <v>1.29</v>
      </c>
      <c r="I12" s="3">
        <v>11</v>
      </c>
      <c r="J12" s="149">
        <f>H12+H12*1/2+H12*1/4+H12*1/8+H12*1/16+H12*1/32+H12*1/64+H12*1/128+H12*1/256+H12*1/512+H12*1/1024</f>
        <v>2.578740234375</v>
      </c>
    </row>
    <row r="13" spans="1:10" ht="12.75">
      <c r="A13" s="3">
        <v>0.3</v>
      </c>
      <c r="B13" s="3">
        <v>13</v>
      </c>
      <c r="C13" s="146">
        <f t="shared" si="0"/>
        <v>3.9</v>
      </c>
      <c r="E13" s="141">
        <v>2.2</v>
      </c>
      <c r="F13" s="125">
        <v>13</v>
      </c>
      <c r="G13" s="65"/>
      <c r="H13" s="10">
        <v>1.3</v>
      </c>
      <c r="I13" s="3">
        <v>10</v>
      </c>
      <c r="J13" s="149">
        <f>H13+H13*1/2+H13*1/4+H13*1/8+H13*1/16+H13*1/32+H13*1/64+H13*1/128+H13*1/256+H13*1/512</f>
        <v>2.5974609375</v>
      </c>
    </row>
    <row r="14" spans="1:10" ht="12.75">
      <c r="A14" s="10">
        <v>0.31</v>
      </c>
      <c r="B14" s="3">
        <v>12</v>
      </c>
      <c r="C14" s="146">
        <f t="shared" si="0"/>
        <v>3.7199999999999998</v>
      </c>
      <c r="E14" s="141">
        <v>2.45</v>
      </c>
      <c r="F14" s="125">
        <v>10</v>
      </c>
      <c r="G14" s="65"/>
      <c r="H14" s="3">
        <v>1.37</v>
      </c>
      <c r="I14" s="3">
        <v>10</v>
      </c>
      <c r="J14" s="149">
        <f>H14+H14*1/2+H14*1/4+H14*1/8+H14*1/16+H14*1/32+H14*1/64+H14*1/128+H14*1/256+H14*1/512</f>
        <v>2.73732421875</v>
      </c>
    </row>
    <row r="15" spans="1:10" ht="12.75">
      <c r="A15" s="10">
        <v>0.34</v>
      </c>
      <c r="B15" s="3">
        <v>12</v>
      </c>
      <c r="C15" s="146">
        <f t="shared" si="0"/>
        <v>4.08</v>
      </c>
      <c r="E15" s="142">
        <v>2.46</v>
      </c>
      <c r="F15" s="144">
        <v>9</v>
      </c>
      <c r="G15" s="65"/>
      <c r="H15" s="10">
        <v>1.38</v>
      </c>
      <c r="I15" s="3">
        <v>9</v>
      </c>
      <c r="J15" s="149">
        <f>H15+H15*1/2+H15*1/4+H15*1/8+H15*1/16+H15*1/32+H15*1/64+H15*1/128+H15*1/256</f>
        <v>2.754609375</v>
      </c>
    </row>
    <row r="16" spans="1:10" ht="12.75">
      <c r="A16" s="10">
        <v>0.35</v>
      </c>
      <c r="B16" s="3">
        <v>11</v>
      </c>
      <c r="C16" s="146">
        <f t="shared" si="0"/>
        <v>3.8499999999999996</v>
      </c>
      <c r="E16" s="141">
        <v>2.57</v>
      </c>
      <c r="F16" s="125">
        <v>9</v>
      </c>
      <c r="G16" s="65"/>
      <c r="H16" s="3">
        <v>1.46</v>
      </c>
      <c r="I16" s="3">
        <v>9</v>
      </c>
      <c r="J16" s="149">
        <f>H16+H16*1/2+H16*1/4+H16*1/8+H16*1/16+H16*1/32+H16*1/64+H16*1/128+H16*1/256</f>
        <v>2.914296875</v>
      </c>
    </row>
    <row r="17" spans="1:10" ht="12.75">
      <c r="A17" s="10">
        <v>0.38</v>
      </c>
      <c r="B17" s="3">
        <v>11</v>
      </c>
      <c r="C17" s="146">
        <f t="shared" si="0"/>
        <v>4.18</v>
      </c>
      <c r="E17" s="142">
        <v>2.58</v>
      </c>
      <c r="F17" s="125">
        <v>8</v>
      </c>
      <c r="G17" s="65"/>
      <c r="H17" s="10">
        <v>1.47</v>
      </c>
      <c r="I17" s="3">
        <v>8</v>
      </c>
      <c r="J17" s="149">
        <f>H17+H17*1/2+H17*1/4+H17*1/8+H17*1/16+H17*1/32+H17*1/64+H17*1/128</f>
        <v>2.928515625</v>
      </c>
    </row>
    <row r="18" spans="1:10" ht="12.75">
      <c r="A18" s="10">
        <v>0.39</v>
      </c>
      <c r="B18" s="3">
        <v>10</v>
      </c>
      <c r="C18" s="146">
        <f t="shared" si="0"/>
        <v>3.9000000000000004</v>
      </c>
      <c r="E18" s="142">
        <v>2.72</v>
      </c>
      <c r="F18" s="125">
        <v>8</v>
      </c>
      <c r="G18" s="65"/>
      <c r="H18" s="3">
        <v>1.58</v>
      </c>
      <c r="I18" s="3">
        <v>8</v>
      </c>
      <c r="J18" s="149">
        <f>H18+H18*1/2+H18*1/4+H18*1/8+H18*1/16+H18*1/32+H18*1/64+H18*1/128</f>
        <v>3.1476562500000003</v>
      </c>
    </row>
    <row r="19" spans="1:10" ht="12.75">
      <c r="A19" s="10">
        <v>0.45</v>
      </c>
      <c r="B19" s="124">
        <v>10</v>
      </c>
      <c r="C19" s="146">
        <f t="shared" si="0"/>
        <v>4.5</v>
      </c>
      <c r="E19" s="141">
        <v>2.73</v>
      </c>
      <c r="F19" s="125">
        <v>7</v>
      </c>
      <c r="G19" s="65"/>
      <c r="H19" s="10">
        <v>1.59</v>
      </c>
      <c r="I19" s="3">
        <v>7</v>
      </c>
      <c r="J19" s="149">
        <f>H19+H19*1/2+H19*1/4+H19*1/8+H19*1/16+H19*1/32+H19*1/64</f>
        <v>3.1551562500000006</v>
      </c>
    </row>
    <row r="20" spans="1:10" ht="12.75">
      <c r="A20" s="10">
        <v>0.46</v>
      </c>
      <c r="B20" s="124">
        <v>9</v>
      </c>
      <c r="C20" s="146">
        <f t="shared" si="0"/>
        <v>4.140000000000001</v>
      </c>
      <c r="E20" s="142">
        <v>2.92</v>
      </c>
      <c r="F20" s="125">
        <v>7</v>
      </c>
      <c r="G20" s="65"/>
      <c r="H20" s="10">
        <v>1.75</v>
      </c>
      <c r="I20" s="3">
        <v>7</v>
      </c>
      <c r="J20" s="149">
        <f>H20+H20*1/2+H20*1/4+H20*1/8+H20*1/16+H20*1/32+H20*1/64</f>
        <v>3.47265625</v>
      </c>
    </row>
    <row r="21" spans="1:10" ht="12.75">
      <c r="A21" s="10">
        <v>0.53</v>
      </c>
      <c r="B21" s="3">
        <v>9</v>
      </c>
      <c r="C21" s="146">
        <f t="shared" si="0"/>
        <v>4.7700000000000005</v>
      </c>
      <c r="E21" s="141">
        <v>2.93</v>
      </c>
      <c r="F21" s="125">
        <v>6</v>
      </c>
      <c r="G21" s="65"/>
      <c r="H21" s="10">
        <v>1.76</v>
      </c>
      <c r="I21" s="3">
        <v>6</v>
      </c>
      <c r="J21" s="149">
        <f>H21+H21*1/2+H21*1/4+H21*1/8+H21*1/16+H21*1/32</f>
        <v>3.4650000000000003</v>
      </c>
    </row>
    <row r="22" spans="1:10" ht="12.75">
      <c r="A22" s="10">
        <v>0.54</v>
      </c>
      <c r="B22" s="124">
        <v>8</v>
      </c>
      <c r="C22" s="146">
        <f t="shared" si="0"/>
        <v>4.32</v>
      </c>
      <c r="E22" s="142">
        <v>3.21</v>
      </c>
      <c r="F22" s="125">
        <v>6</v>
      </c>
      <c r="G22" s="65"/>
      <c r="H22" s="3">
        <v>1.99</v>
      </c>
      <c r="I22" s="3">
        <v>6</v>
      </c>
      <c r="J22" s="149">
        <f>H22+H22*1/2+H22*1/4+H22*1/8+H22*1/16+H22*1/32</f>
        <v>3.9178124999999997</v>
      </c>
    </row>
    <row r="23" spans="1:10" ht="12.75">
      <c r="A23" s="10">
        <v>0.64</v>
      </c>
      <c r="B23" s="124">
        <v>8</v>
      </c>
      <c r="C23" s="146">
        <f t="shared" si="0"/>
        <v>5.12</v>
      </c>
      <c r="E23" s="141">
        <v>3.22</v>
      </c>
      <c r="F23" s="125">
        <v>5</v>
      </c>
      <c r="G23" s="65"/>
      <c r="H23" s="10">
        <v>2</v>
      </c>
      <c r="I23" s="3">
        <v>5</v>
      </c>
      <c r="J23" s="149">
        <f>H23+H23*1/2+H23*1/4+H23*1/8+H23*1/16</f>
        <v>3.875</v>
      </c>
    </row>
    <row r="24" spans="1:10" ht="12.75">
      <c r="A24" s="10">
        <v>0.65</v>
      </c>
      <c r="B24" s="124">
        <v>7</v>
      </c>
      <c r="C24" s="146">
        <f t="shared" si="0"/>
        <v>4.55</v>
      </c>
      <c r="E24" s="142">
        <v>3.64</v>
      </c>
      <c r="F24" s="125">
        <v>5</v>
      </c>
      <c r="G24" s="65"/>
      <c r="H24" s="3">
        <v>2.37</v>
      </c>
      <c r="I24" s="3">
        <v>5</v>
      </c>
      <c r="J24" s="149">
        <f>H24+H24*1/2+H24*1/4+H24*1/8+H24*1/16</f>
        <v>4.591875</v>
      </c>
    </row>
    <row r="25" spans="1:10" ht="12.75">
      <c r="A25" s="10">
        <v>0.8</v>
      </c>
      <c r="B25" s="124">
        <v>7</v>
      </c>
      <c r="C25" s="146">
        <f t="shared" si="0"/>
        <v>5.6000000000000005</v>
      </c>
      <c r="E25" s="142">
        <v>3.641</v>
      </c>
      <c r="F25" s="125">
        <v>4</v>
      </c>
      <c r="G25" s="65"/>
      <c r="H25" s="10">
        <v>2.38</v>
      </c>
      <c r="I25" s="3">
        <v>4</v>
      </c>
      <c r="J25" s="149">
        <f>H25+H25*1/2+H25*1/4+H25*1/8</f>
        <v>4.4625</v>
      </c>
    </row>
    <row r="26" spans="1:10" ht="12.75">
      <c r="A26" s="10">
        <v>0.81</v>
      </c>
      <c r="B26" s="124">
        <v>6</v>
      </c>
      <c r="C26" s="146">
        <f t="shared" si="0"/>
        <v>4.86</v>
      </c>
      <c r="E26" s="143">
        <v>4</v>
      </c>
      <c r="F26" s="125">
        <v>4</v>
      </c>
      <c r="G26" s="65"/>
      <c r="H26" s="10">
        <v>3.07</v>
      </c>
      <c r="I26" s="3">
        <v>4</v>
      </c>
      <c r="J26" s="149">
        <f>H26+H26*1/2+H26*1/4+H26*1/8</f>
        <v>5.75625</v>
      </c>
    </row>
    <row r="27" spans="1:10" ht="12.75">
      <c r="A27" s="10">
        <v>1.04</v>
      </c>
      <c r="B27" s="124">
        <v>6</v>
      </c>
      <c r="C27" s="146">
        <f t="shared" si="0"/>
        <v>6.24</v>
      </c>
      <c r="E27" s="142">
        <v>4.353</v>
      </c>
      <c r="F27" s="125">
        <v>4</v>
      </c>
      <c r="G27" s="65"/>
      <c r="H27" s="10">
        <v>3.08</v>
      </c>
      <c r="I27" s="3">
        <v>3</v>
      </c>
      <c r="J27" s="149">
        <f>H27+H27*1/2+H27*1/4</f>
        <v>5.390000000000001</v>
      </c>
    </row>
    <row r="28" spans="1:10" ht="12.75">
      <c r="A28" s="10">
        <v>1.05</v>
      </c>
      <c r="B28" s="124">
        <v>5</v>
      </c>
      <c r="C28" s="146">
        <f t="shared" si="0"/>
        <v>5.25</v>
      </c>
      <c r="E28" s="142">
        <v>4.354</v>
      </c>
      <c r="F28" s="125">
        <v>3</v>
      </c>
      <c r="G28" s="65"/>
      <c r="H28" s="10">
        <v>4.62</v>
      </c>
      <c r="I28" s="3">
        <v>3</v>
      </c>
      <c r="J28" s="149">
        <f>H28+H28*1/2+H28*1/4</f>
        <v>8.084999999999999</v>
      </c>
    </row>
    <row r="29" spans="1:10" ht="12.75">
      <c r="A29" s="10">
        <v>1.45</v>
      </c>
      <c r="B29" s="124">
        <v>5</v>
      </c>
      <c r="C29" s="146">
        <f t="shared" si="0"/>
        <v>7.25</v>
      </c>
      <c r="E29" s="143">
        <v>5</v>
      </c>
      <c r="F29" s="125">
        <v>3</v>
      </c>
      <c r="G29" s="65"/>
      <c r="H29" s="10">
        <v>4.63</v>
      </c>
      <c r="I29" s="124">
        <v>2</v>
      </c>
      <c r="J29" s="149">
        <f>H29+H29*1/2</f>
        <v>6.945</v>
      </c>
    </row>
    <row r="30" spans="1:10" ht="12.75">
      <c r="A30" s="10">
        <v>1.46</v>
      </c>
      <c r="B30" s="124">
        <v>4</v>
      </c>
      <c r="C30" s="146">
        <f t="shared" si="0"/>
        <v>5.84</v>
      </c>
      <c r="E30" s="142">
        <v>5.778</v>
      </c>
      <c r="F30" s="125">
        <v>3</v>
      </c>
      <c r="G30" s="65"/>
      <c r="H30" s="10">
        <v>10.05</v>
      </c>
      <c r="I30" s="124">
        <v>2</v>
      </c>
      <c r="J30" s="149">
        <f>H30+H30*1/2</f>
        <v>15.075000000000001</v>
      </c>
    </row>
    <row r="31" spans="1:10" ht="12.75">
      <c r="A31" s="10">
        <v>2.17</v>
      </c>
      <c r="B31" s="124">
        <v>4</v>
      </c>
      <c r="C31" s="146">
        <f t="shared" si="0"/>
        <v>8.68</v>
      </c>
      <c r="E31" s="142">
        <v>5.779</v>
      </c>
      <c r="F31" s="125">
        <v>2</v>
      </c>
      <c r="G31" s="65"/>
      <c r="H31" s="10">
        <v>10.06</v>
      </c>
      <c r="I31" s="124">
        <v>1</v>
      </c>
      <c r="J31" s="149">
        <f>H31</f>
        <v>10.06</v>
      </c>
    </row>
    <row r="32" spans="1:10" ht="12.75">
      <c r="A32" s="10">
        <v>2.18</v>
      </c>
      <c r="B32" s="124">
        <v>3</v>
      </c>
      <c r="C32" s="146">
        <f t="shared" si="0"/>
        <v>6.540000000000001</v>
      </c>
      <c r="D32" s="35"/>
      <c r="E32" s="143">
        <v>6</v>
      </c>
      <c r="F32" s="125">
        <v>2</v>
      </c>
      <c r="G32" s="65"/>
      <c r="H32" s="143">
        <v>16</v>
      </c>
      <c r="I32" s="125">
        <v>1</v>
      </c>
      <c r="J32" s="146">
        <v>16</v>
      </c>
    </row>
    <row r="33" spans="1:10" ht="12.75">
      <c r="A33" s="10">
        <v>3.85</v>
      </c>
      <c r="B33" s="124">
        <v>3</v>
      </c>
      <c r="C33" s="146">
        <f t="shared" si="0"/>
        <v>11.55</v>
      </c>
      <c r="D33" s="35"/>
      <c r="E33" s="143">
        <v>7</v>
      </c>
      <c r="F33" s="125">
        <v>2</v>
      </c>
      <c r="G33" s="65"/>
      <c r="H33" s="10"/>
      <c r="I33" s="124"/>
      <c r="J33" s="146"/>
    </row>
    <row r="34" spans="1:10" ht="12.75">
      <c r="A34" s="10">
        <v>3.86</v>
      </c>
      <c r="B34" s="124">
        <v>2</v>
      </c>
      <c r="C34" s="146">
        <f t="shared" si="0"/>
        <v>7.72</v>
      </c>
      <c r="D34" s="35"/>
      <c r="E34" s="143">
        <v>8</v>
      </c>
      <c r="F34" s="125">
        <v>2</v>
      </c>
      <c r="G34" s="65"/>
      <c r="H34" s="10"/>
      <c r="I34" s="124"/>
      <c r="J34" s="146"/>
    </row>
    <row r="35" spans="1:10" ht="12.75">
      <c r="A35" s="10">
        <v>10.05</v>
      </c>
      <c r="B35" s="124">
        <v>2</v>
      </c>
      <c r="C35" s="146">
        <f t="shared" si="0"/>
        <v>20.1</v>
      </c>
      <c r="D35" s="35"/>
      <c r="E35" s="143">
        <v>9</v>
      </c>
      <c r="F35" s="125">
        <v>2</v>
      </c>
      <c r="G35" s="65"/>
      <c r="H35" s="10"/>
      <c r="I35" s="124"/>
      <c r="J35" s="146"/>
    </row>
    <row r="36" spans="1:10" ht="12.75">
      <c r="A36" s="10">
        <v>10.06</v>
      </c>
      <c r="B36" s="124">
        <v>1</v>
      </c>
      <c r="C36" s="146">
        <f t="shared" si="0"/>
        <v>10.06</v>
      </c>
      <c r="D36" s="35"/>
      <c r="E36" s="143">
        <v>10.05</v>
      </c>
      <c r="F36" s="125">
        <v>2</v>
      </c>
      <c r="G36" s="65"/>
      <c r="H36" s="10"/>
      <c r="I36" s="124"/>
      <c r="J36" s="146"/>
    </row>
    <row r="37" spans="1:10" ht="12.75">
      <c r="A37" s="10">
        <v>16</v>
      </c>
      <c r="B37" s="124">
        <v>1</v>
      </c>
      <c r="C37" s="146">
        <f t="shared" si="0"/>
        <v>16</v>
      </c>
      <c r="D37" s="35"/>
      <c r="E37" s="143">
        <v>10.06</v>
      </c>
      <c r="F37" s="125">
        <v>1</v>
      </c>
      <c r="G37" s="65"/>
      <c r="H37" s="10"/>
      <c r="I37" s="124"/>
      <c r="J37" s="146"/>
    </row>
    <row r="38" spans="1:8" ht="12.75">
      <c r="A38" s="2"/>
      <c r="B38" s="39"/>
      <c r="C38" s="35"/>
      <c r="D38" s="35"/>
      <c r="E38" s="143">
        <v>16</v>
      </c>
      <c r="F38" s="125">
        <v>1</v>
      </c>
      <c r="G38" s="65"/>
      <c r="H38" s="6"/>
    </row>
    <row r="39" spans="1:10" ht="12.75">
      <c r="A39" s="156" t="s">
        <v>191</v>
      </c>
      <c r="C39" s="156" t="s">
        <v>191</v>
      </c>
      <c r="D39" s="35"/>
      <c r="E39" s="156" t="s">
        <v>191</v>
      </c>
      <c r="F39" s="65"/>
      <c r="G39" s="65"/>
      <c r="H39" s="156" t="s">
        <v>191</v>
      </c>
      <c r="J39" s="156" t="s">
        <v>191</v>
      </c>
    </row>
    <row r="40" spans="1:7" ht="12.75">
      <c r="A40" s="85" t="s">
        <v>45</v>
      </c>
      <c r="B40" s="39"/>
      <c r="C40" s="35"/>
      <c r="D40" s="35"/>
      <c r="E40" s="32"/>
      <c r="F40" s="65"/>
      <c r="G40" s="65"/>
    </row>
    <row r="41" spans="1:7" ht="12.75">
      <c r="A41" s="2"/>
      <c r="B41" s="39"/>
      <c r="C41" s="85" t="s">
        <v>46</v>
      </c>
      <c r="D41" s="35"/>
      <c r="E41" s="32"/>
      <c r="F41" s="65"/>
      <c r="G41" s="65"/>
    </row>
    <row r="42" spans="1:7" ht="12.75">
      <c r="A42" s="2"/>
      <c r="B42" s="39"/>
      <c r="C42" s="35"/>
      <c r="D42" s="35"/>
      <c r="E42" s="85" t="s">
        <v>30</v>
      </c>
      <c r="F42" s="65"/>
      <c r="G42" s="65"/>
    </row>
    <row r="43" spans="1:8" ht="12.75">
      <c r="A43" s="2"/>
      <c r="B43" s="39"/>
      <c r="C43" s="35"/>
      <c r="D43" s="35"/>
      <c r="E43" s="32"/>
      <c r="F43" s="65"/>
      <c r="G43" s="65"/>
      <c r="H43" s="85" t="s">
        <v>194</v>
      </c>
    </row>
    <row r="44" spans="1:10" ht="12.75">
      <c r="A44" s="2"/>
      <c r="B44" s="39"/>
      <c r="C44" s="35"/>
      <c r="D44" s="35"/>
      <c r="E44" s="32"/>
      <c r="F44" s="65"/>
      <c r="G44" s="65"/>
      <c r="J44" s="85" t="s">
        <v>195</v>
      </c>
    </row>
    <row r="45" spans="1:7" ht="12.75">
      <c r="A45" s="2"/>
      <c r="B45" s="39"/>
      <c r="C45" s="35"/>
      <c r="D45" s="35"/>
      <c r="E45" s="32"/>
      <c r="F45" s="65"/>
      <c r="G45" s="65"/>
    </row>
    <row r="46" spans="1:7" ht="12.75">
      <c r="A46" s="2"/>
      <c r="B46" s="39"/>
      <c r="C46" s="35"/>
      <c r="D46" s="35"/>
      <c r="E46" s="32"/>
      <c r="F46" s="65"/>
      <c r="G46" s="65"/>
    </row>
    <row r="47" spans="1:7" ht="12.75">
      <c r="A47" s="2"/>
      <c r="B47" s="39"/>
      <c r="C47" s="35"/>
      <c r="D47" s="35"/>
      <c r="E47" s="32"/>
      <c r="F47" s="65"/>
      <c r="G47" s="65"/>
    </row>
    <row r="48" spans="1:7" ht="12.75">
      <c r="A48" s="2"/>
      <c r="B48" s="39"/>
      <c r="C48" s="35"/>
      <c r="D48" s="35"/>
      <c r="E48" s="32"/>
      <c r="F48" s="65"/>
      <c r="G48" s="65"/>
    </row>
    <row r="49" spans="1:7" ht="12.75">
      <c r="A49" s="2"/>
      <c r="B49" s="39"/>
      <c r="C49" s="35"/>
      <c r="D49" s="35"/>
      <c r="E49" s="32"/>
      <c r="F49" s="65"/>
      <c r="G49" s="65"/>
    </row>
    <row r="50" spans="1:7" ht="12.75">
      <c r="A50" s="2"/>
      <c r="B50" s="39"/>
      <c r="C50" s="35"/>
      <c r="D50" s="35"/>
      <c r="E50" s="32"/>
      <c r="F50" s="65"/>
      <c r="G50" s="65"/>
    </row>
    <row r="51" spans="1:7" ht="12.75">
      <c r="A51" s="2"/>
      <c r="B51" s="39"/>
      <c r="C51" s="35"/>
      <c r="D51" s="35"/>
      <c r="E51" s="32"/>
      <c r="F51" s="65"/>
      <c r="G51" s="65"/>
    </row>
    <row r="52" spans="1:7" ht="12.75">
      <c r="A52" s="2"/>
      <c r="B52" s="39"/>
      <c r="C52" s="35"/>
      <c r="D52" s="35"/>
      <c r="E52" s="32"/>
      <c r="F52" s="65"/>
      <c r="G52" s="65"/>
    </row>
    <row r="53" spans="1:7" ht="12.75">
      <c r="A53" s="2"/>
      <c r="B53" s="39"/>
      <c r="C53" s="35"/>
      <c r="D53" s="35"/>
      <c r="E53" s="32"/>
      <c r="F53" s="65"/>
      <c r="G53" s="65"/>
    </row>
    <row r="54" spans="1:7" ht="12.75">
      <c r="A54" s="2"/>
      <c r="B54" s="39"/>
      <c r="C54" s="35"/>
      <c r="D54" s="35"/>
      <c r="E54" s="32"/>
      <c r="F54" s="65"/>
      <c r="G54" s="65"/>
    </row>
    <row r="55" spans="1:7" ht="12.75">
      <c r="A55" s="2"/>
      <c r="B55" s="39"/>
      <c r="C55" s="35"/>
      <c r="D55" s="35"/>
      <c r="E55" s="32"/>
      <c r="F55" s="65"/>
      <c r="G55" s="65"/>
    </row>
    <row r="56" spans="1:7" ht="12.75">
      <c r="A56" s="2"/>
      <c r="B56" s="39"/>
      <c r="C56" s="35"/>
      <c r="D56" s="35"/>
      <c r="E56" s="32"/>
      <c r="F56" s="65"/>
      <c r="G56" s="65"/>
    </row>
    <row r="57" spans="1:7" ht="12.75">
      <c r="A57" s="2"/>
      <c r="B57" s="39"/>
      <c r="C57" s="35"/>
      <c r="D57" s="35"/>
      <c r="E57" s="32"/>
      <c r="F57" s="65"/>
      <c r="G57" s="65"/>
    </row>
    <row r="58" spans="1:7" ht="12.75">
      <c r="A58" s="2"/>
      <c r="B58" s="39"/>
      <c r="C58" s="35"/>
      <c r="D58" s="35"/>
      <c r="E58" s="32"/>
      <c r="F58" s="65"/>
      <c r="G58" s="65"/>
    </row>
    <row r="59" spans="1:7" ht="12.75">
      <c r="A59" s="2"/>
      <c r="B59" s="39"/>
      <c r="C59" s="35"/>
      <c r="D59" s="35"/>
      <c r="E59" s="32"/>
      <c r="F59" s="65"/>
      <c r="G59" s="65"/>
    </row>
    <row r="60" spans="1:7" ht="12.75">
      <c r="A60" s="2"/>
      <c r="B60" s="39"/>
      <c r="C60" s="35"/>
      <c r="D60" s="35"/>
      <c r="E60" s="32"/>
      <c r="F60" s="65"/>
      <c r="G60" s="65"/>
    </row>
    <row r="61" spans="1:7" ht="12.75">
      <c r="A61" s="2"/>
      <c r="B61" s="39"/>
      <c r="C61" s="35"/>
      <c r="D61" s="35"/>
      <c r="E61" s="32"/>
      <c r="F61" s="65"/>
      <c r="G61" s="65"/>
    </row>
    <row r="62" spans="1:7" ht="12.75">
      <c r="A62" s="2"/>
      <c r="B62" s="39"/>
      <c r="C62" s="35"/>
      <c r="D62" s="35"/>
      <c r="E62" s="32"/>
      <c r="F62" s="65"/>
      <c r="G62" s="65"/>
    </row>
    <row r="63" spans="1:7" ht="12.75">
      <c r="A63" s="2"/>
      <c r="B63" s="39"/>
      <c r="C63" s="35"/>
      <c r="D63" s="35"/>
      <c r="E63" s="32"/>
      <c r="F63" s="65"/>
      <c r="G63" s="65"/>
    </row>
    <row r="64" spans="1:7" ht="12.75">
      <c r="A64" s="2"/>
      <c r="B64" s="39"/>
      <c r="C64" s="35"/>
      <c r="D64" s="35"/>
      <c r="E64" s="32"/>
      <c r="F64" s="65"/>
      <c r="G64" s="65"/>
    </row>
    <row r="65" spans="1:7" ht="12.75">
      <c r="A65" s="2"/>
      <c r="B65" s="39"/>
      <c r="C65" s="35"/>
      <c r="D65" s="35"/>
      <c r="E65" s="32"/>
      <c r="F65" s="65"/>
      <c r="G65" s="65"/>
    </row>
    <row r="66" spans="1:7" ht="12.75">
      <c r="A66" s="2"/>
      <c r="B66" s="39"/>
      <c r="C66" s="35"/>
      <c r="D66" s="35"/>
      <c r="E66" s="32"/>
      <c r="F66" s="65"/>
      <c r="G66" s="65"/>
    </row>
    <row r="67" spans="1:7" ht="12.75">
      <c r="A67" s="2"/>
      <c r="B67" s="39"/>
      <c r="C67" s="35"/>
      <c r="D67" s="35"/>
      <c r="E67" s="32"/>
      <c r="F67" s="65"/>
      <c r="G67" s="65"/>
    </row>
    <row r="68" spans="1:7" ht="12.75">
      <c r="A68" s="2"/>
      <c r="B68" s="39"/>
      <c r="C68" s="35"/>
      <c r="D68" s="35"/>
      <c r="E68" s="32"/>
      <c r="F68" s="65"/>
      <c r="G68" s="65"/>
    </row>
    <row r="69" spans="1:7" ht="12.75">
      <c r="A69" s="2"/>
      <c r="B69" s="39"/>
      <c r="C69" s="35"/>
      <c r="D69" s="35"/>
      <c r="E69" s="32"/>
      <c r="F69" s="65"/>
      <c r="G69" s="65"/>
    </row>
    <row r="70" spans="1:7" ht="12.75">
      <c r="A70" s="2"/>
      <c r="B70" s="39"/>
      <c r="C70" s="35"/>
      <c r="D70" s="35"/>
      <c r="E70" s="32"/>
      <c r="F70" s="65"/>
      <c r="G70" s="65"/>
    </row>
    <row r="71" spans="1:7" ht="12.75">
      <c r="A71" s="2"/>
      <c r="B71" s="39"/>
      <c r="C71" s="35"/>
      <c r="D71" s="35"/>
      <c r="E71" s="32"/>
      <c r="F71" s="65"/>
      <c r="G71" s="65"/>
    </row>
    <row r="72" spans="1:7" ht="12.75">
      <c r="A72" s="2"/>
      <c r="B72" s="39"/>
      <c r="C72" s="35"/>
      <c r="D72" s="35"/>
      <c r="E72" s="32"/>
      <c r="F72" s="65"/>
      <c r="G72" s="65"/>
    </row>
    <row r="73" spans="1:7" ht="12.75">
      <c r="A73" s="2"/>
      <c r="B73" s="39"/>
      <c r="C73" s="35"/>
      <c r="D73" s="35"/>
      <c r="E73" s="32"/>
      <c r="F73" s="65"/>
      <c r="G73" s="65"/>
    </row>
    <row r="74" spans="1:7" ht="12.75">
      <c r="A74" s="2"/>
      <c r="B74" s="39"/>
      <c r="C74" s="35"/>
      <c r="D74" s="35"/>
      <c r="E74" s="32"/>
      <c r="F74" s="65"/>
      <c r="G74" s="65"/>
    </row>
    <row r="75" spans="1:7" ht="12.75">
      <c r="A75" s="2"/>
      <c r="B75" s="39"/>
      <c r="C75" s="35"/>
      <c r="D75" s="35"/>
      <c r="E75" s="32"/>
      <c r="F75" s="65"/>
      <c r="G75" s="65"/>
    </row>
    <row r="76" spans="1:7" ht="12.75">
      <c r="A76" s="2"/>
      <c r="B76" s="39"/>
      <c r="C76" s="35"/>
      <c r="D76" s="35"/>
      <c r="E76" s="32"/>
      <c r="F76" s="65"/>
      <c r="G76" s="65"/>
    </row>
    <row r="77" spans="1:7" ht="12.75">
      <c r="A77" s="2"/>
      <c r="B77" s="39"/>
      <c r="C77" s="35"/>
      <c r="D77" s="35"/>
      <c r="E77" s="32"/>
      <c r="F77" s="65"/>
      <c r="G77" s="65"/>
    </row>
    <row r="78" spans="1:7" ht="12.75">
      <c r="A78" s="2"/>
      <c r="B78" s="39"/>
      <c r="C78" s="35"/>
      <c r="D78" s="35"/>
      <c r="E78" s="32"/>
      <c r="F78" s="65"/>
      <c r="G78" s="65"/>
    </row>
    <row r="79" spans="1:7" ht="12.75">
      <c r="A79" s="2"/>
      <c r="B79" s="39"/>
      <c r="C79" s="35"/>
      <c r="D79" s="35"/>
      <c r="E79" s="32"/>
      <c r="F79" s="65"/>
      <c r="G79" s="65"/>
    </row>
    <row r="80" spans="1:7" ht="12.75">
      <c r="A80" s="2"/>
      <c r="B80" s="39"/>
      <c r="C80" s="35"/>
      <c r="D80" s="35"/>
      <c r="E80" s="32"/>
      <c r="F80" s="65"/>
      <c r="G80" s="65"/>
    </row>
    <row r="81" spans="1:7" ht="12.75">
      <c r="A81" s="2"/>
      <c r="B81" s="39"/>
      <c r="C81" s="35"/>
      <c r="D81" s="35"/>
      <c r="E81" s="32"/>
      <c r="F81" s="65"/>
      <c r="G81" s="65"/>
    </row>
    <row r="82" spans="1:7" ht="12.75">
      <c r="A82" s="2"/>
      <c r="B82" s="39"/>
      <c r="C82" s="35"/>
      <c r="D82" s="35"/>
      <c r="E82" s="32"/>
      <c r="F82" s="65"/>
      <c r="G82" s="65"/>
    </row>
    <row r="83" spans="1:7" ht="12.75">
      <c r="A83" s="2"/>
      <c r="B83" s="39"/>
      <c r="C83" s="35"/>
      <c r="D83" s="35"/>
      <c r="E83" s="32"/>
      <c r="F83" s="65"/>
      <c r="G83" s="65"/>
    </row>
    <row r="84" spans="1:7" ht="12.75">
      <c r="A84" s="2"/>
      <c r="B84" s="39"/>
      <c r="C84" s="35"/>
      <c r="D84" s="35"/>
      <c r="E84" s="32"/>
      <c r="F84" s="65"/>
      <c r="G84" s="65"/>
    </row>
    <row r="85" spans="1:7" ht="12.75">
      <c r="A85" s="2"/>
      <c r="B85" s="39"/>
      <c r="C85" s="35"/>
      <c r="D85" s="35"/>
      <c r="E85" s="32"/>
      <c r="F85" s="65"/>
      <c r="G85" s="65"/>
    </row>
    <row r="86" spans="1:7" ht="12.75">
      <c r="A86" s="2"/>
      <c r="B86" s="39"/>
      <c r="C86" s="35"/>
      <c r="D86" s="35"/>
      <c r="E86" s="32"/>
      <c r="F86" s="65"/>
      <c r="G86" s="65"/>
    </row>
    <row r="87" spans="1:7" ht="12.75">
      <c r="A87" s="2"/>
      <c r="B87" s="39"/>
      <c r="C87" s="35"/>
      <c r="D87" s="35"/>
      <c r="E87" s="32"/>
      <c r="F87" s="65"/>
      <c r="G87" s="65"/>
    </row>
    <row r="88" spans="1:7" ht="12.75">
      <c r="A88" s="2"/>
      <c r="B88" s="39"/>
      <c r="C88" s="35"/>
      <c r="D88" s="35"/>
      <c r="E88" s="32"/>
      <c r="F88" s="65"/>
      <c r="G88" s="65"/>
    </row>
    <row r="89" spans="1:7" ht="12.75">
      <c r="A89" s="2"/>
      <c r="B89" s="39"/>
      <c r="C89" s="35"/>
      <c r="D89" s="35"/>
      <c r="E89" s="32"/>
      <c r="F89" s="65"/>
      <c r="G89" s="65"/>
    </row>
    <row r="90" spans="1:7" ht="12.75">
      <c r="A90" s="2"/>
      <c r="B90" s="39"/>
      <c r="C90" s="35"/>
      <c r="D90" s="35"/>
      <c r="E90" s="32"/>
      <c r="F90" s="65"/>
      <c r="G90" s="65"/>
    </row>
    <row r="91" spans="1:7" ht="12.75">
      <c r="A91" s="2"/>
      <c r="B91" s="39"/>
      <c r="C91" s="35"/>
      <c r="D91" s="35"/>
      <c r="E91" s="32"/>
      <c r="F91" s="65"/>
      <c r="G91" s="65"/>
    </row>
    <row r="92" spans="1:7" ht="12.75">
      <c r="A92" s="2"/>
      <c r="B92" s="39"/>
      <c r="C92" s="35"/>
      <c r="D92" s="35"/>
      <c r="E92" s="32"/>
      <c r="F92" s="65"/>
      <c r="G92" s="65"/>
    </row>
    <row r="93" spans="1:7" ht="12.75">
      <c r="A93" s="2"/>
      <c r="B93" s="39"/>
      <c r="C93" s="35"/>
      <c r="D93" s="35"/>
      <c r="E93" s="32"/>
      <c r="F93" s="65"/>
      <c r="G93" s="65"/>
    </row>
    <row r="94" spans="1:7" ht="12.75">
      <c r="A94" s="2"/>
      <c r="B94" s="39"/>
      <c r="C94" s="35"/>
      <c r="D94" s="35"/>
      <c r="E94" s="32"/>
      <c r="F94" s="65"/>
      <c r="G94" s="65"/>
    </row>
    <row r="95" spans="1:7" ht="12.75">
      <c r="A95" s="2"/>
      <c r="B95" s="39"/>
      <c r="C95" s="35"/>
      <c r="D95" s="35"/>
      <c r="E95" s="32"/>
      <c r="F95" s="65"/>
      <c r="G95" s="65"/>
    </row>
    <row r="96" spans="1:7" ht="12.75">
      <c r="A96" s="2"/>
      <c r="B96" s="39"/>
      <c r="C96" s="35"/>
      <c r="D96" s="35"/>
      <c r="E96" s="32"/>
      <c r="F96" s="65"/>
      <c r="G96" s="65"/>
    </row>
    <row r="97" spans="1:7" ht="12.75">
      <c r="A97" s="2"/>
      <c r="B97" s="39"/>
      <c r="C97" s="35"/>
      <c r="D97" s="35"/>
      <c r="E97" s="32"/>
      <c r="F97" s="65"/>
      <c r="G97" s="65"/>
    </row>
    <row r="98" spans="1:7" ht="12.75">
      <c r="A98" s="2"/>
      <c r="B98" s="39"/>
      <c r="C98" s="35"/>
      <c r="D98" s="35"/>
      <c r="E98" s="32"/>
      <c r="F98" s="65"/>
      <c r="G98" s="65"/>
    </row>
    <row r="99" spans="1:7" ht="12.75">
      <c r="A99" s="2"/>
      <c r="B99" s="39"/>
      <c r="C99" s="35"/>
      <c r="D99" s="35"/>
      <c r="E99" s="32"/>
      <c r="F99" s="65"/>
      <c r="G99" s="65"/>
    </row>
    <row r="100" spans="1:7" ht="12.75">
      <c r="A100" s="2"/>
      <c r="B100" s="39"/>
      <c r="C100" s="35"/>
      <c r="D100" s="35"/>
      <c r="E100" s="32"/>
      <c r="F100" s="65"/>
      <c r="G100" s="65"/>
    </row>
    <row r="101" spans="1:7" ht="12.75">
      <c r="A101" s="2"/>
      <c r="B101" s="39"/>
      <c r="C101" s="35"/>
      <c r="D101" s="35"/>
      <c r="E101" s="32"/>
      <c r="F101" s="65"/>
      <c r="G101" s="65"/>
    </row>
    <row r="102" spans="1:7" ht="12.75">
      <c r="A102" s="2"/>
      <c r="B102" s="39"/>
      <c r="C102" s="35"/>
      <c r="D102" s="35"/>
      <c r="E102" s="32"/>
      <c r="F102" s="65"/>
      <c r="G102" s="65"/>
    </row>
    <row r="103" spans="1:7" ht="12.75">
      <c r="A103" s="2"/>
      <c r="B103" s="39"/>
      <c r="C103" s="35"/>
      <c r="D103" s="35"/>
      <c r="E103" s="32"/>
      <c r="F103" s="65"/>
      <c r="G103" s="65"/>
    </row>
    <row r="104" spans="1:7" ht="12.75">
      <c r="A104" s="2"/>
      <c r="B104" s="39"/>
      <c r="C104" s="35"/>
      <c r="D104" s="35"/>
      <c r="E104" s="32"/>
      <c r="F104" s="65"/>
      <c r="G104" s="65"/>
    </row>
    <row r="105" spans="1:7" ht="12.75">
      <c r="A105" s="2"/>
      <c r="B105" s="39"/>
      <c r="C105" s="35"/>
      <c r="D105" s="35"/>
      <c r="E105" s="32"/>
      <c r="F105" s="65"/>
      <c r="G105" s="65"/>
    </row>
    <row r="106" spans="1:7" ht="12.75">
      <c r="A106" s="2"/>
      <c r="B106" s="39"/>
      <c r="C106" s="35"/>
      <c r="D106" s="35"/>
      <c r="E106" s="32"/>
      <c r="F106" s="65"/>
      <c r="G106" s="65"/>
    </row>
    <row r="107" spans="1:7" ht="12.75">
      <c r="A107" s="2"/>
      <c r="B107" s="39"/>
      <c r="C107" s="35"/>
      <c r="D107" s="35"/>
      <c r="E107" s="32"/>
      <c r="F107" s="65"/>
      <c r="G107" s="65"/>
    </row>
    <row r="108" spans="1:7" ht="12.75">
      <c r="A108" s="2"/>
      <c r="B108" s="39"/>
      <c r="C108" s="35"/>
      <c r="D108" s="35"/>
      <c r="E108" s="32"/>
      <c r="F108" s="65"/>
      <c r="G108" s="65"/>
    </row>
    <row r="109" spans="1:7" ht="12.75">
      <c r="A109" s="2"/>
      <c r="B109" s="39"/>
      <c r="C109" s="35"/>
      <c r="D109" s="35"/>
      <c r="E109" s="32"/>
      <c r="F109" s="65"/>
      <c r="G109" s="65"/>
    </row>
    <row r="110" spans="1:7" ht="12.75">
      <c r="A110" s="2"/>
      <c r="B110" s="39"/>
      <c r="C110" s="35"/>
      <c r="D110" s="35"/>
      <c r="E110" s="32"/>
      <c r="F110" s="65"/>
      <c r="G110" s="65"/>
    </row>
    <row r="111" spans="1:7" ht="12.75">
      <c r="A111" s="2"/>
      <c r="B111" s="39"/>
      <c r="C111" s="35"/>
      <c r="D111" s="35"/>
      <c r="E111" s="32"/>
      <c r="F111" s="65"/>
      <c r="G111" s="65"/>
    </row>
    <row r="112" spans="1:7" ht="12.75">
      <c r="A112" s="2"/>
      <c r="B112" s="39"/>
      <c r="C112" s="35"/>
      <c r="D112" s="35"/>
      <c r="E112" s="32"/>
      <c r="F112" s="65"/>
      <c r="G112" s="65"/>
    </row>
    <row r="113" spans="1:7" ht="12.75">
      <c r="A113" s="2"/>
      <c r="B113" s="39"/>
      <c r="C113" s="35"/>
      <c r="D113" s="35"/>
      <c r="E113" s="32"/>
      <c r="F113" s="65"/>
      <c r="G113" s="65"/>
    </row>
    <row r="114" spans="1:7" ht="12.75">
      <c r="A114" s="2"/>
      <c r="B114" s="39"/>
      <c r="C114" s="35"/>
      <c r="D114" s="35"/>
      <c r="E114" s="32"/>
      <c r="F114" s="65"/>
      <c r="G114" s="65"/>
    </row>
    <row r="115" spans="1:7" ht="12.75">
      <c r="A115" s="2"/>
      <c r="B115" s="39"/>
      <c r="C115" s="35"/>
      <c r="D115" s="35"/>
      <c r="E115" s="32"/>
      <c r="F115" s="65"/>
      <c r="G115" s="65"/>
    </row>
    <row r="116" spans="1:7" ht="12.75">
      <c r="A116" s="2"/>
      <c r="B116" s="39"/>
      <c r="C116" s="35"/>
      <c r="D116" s="35"/>
      <c r="E116" s="32"/>
      <c r="F116" s="65"/>
      <c r="G116" s="65"/>
    </row>
    <row r="117" spans="1:7" ht="12.75">
      <c r="A117" s="2"/>
      <c r="B117" s="39"/>
      <c r="C117" s="35"/>
      <c r="D117" s="35"/>
      <c r="E117" s="32"/>
      <c r="F117" s="65"/>
      <c r="G117" s="65"/>
    </row>
    <row r="118" spans="1:7" ht="12.75">
      <c r="A118" s="2"/>
      <c r="B118" s="39"/>
      <c r="C118" s="35"/>
      <c r="D118" s="35"/>
      <c r="E118" s="32"/>
      <c r="F118" s="65"/>
      <c r="G118" s="65"/>
    </row>
    <row r="119" spans="1:7" ht="12.75">
      <c r="A119" s="2"/>
      <c r="B119" s="39"/>
      <c r="C119" s="35"/>
      <c r="D119" s="35"/>
      <c r="E119" s="32"/>
      <c r="F119" s="65"/>
      <c r="G119" s="65"/>
    </row>
    <row r="120" spans="1:7" ht="12.75">
      <c r="A120" s="2"/>
      <c r="B120" s="39"/>
      <c r="C120" s="35"/>
      <c r="D120" s="35"/>
      <c r="E120" s="32"/>
      <c r="F120" s="65"/>
      <c r="G120" s="65"/>
    </row>
    <row r="121" spans="1:7" ht="12.75">
      <c r="A121" s="2"/>
      <c r="B121" s="39"/>
      <c r="C121" s="35"/>
      <c r="D121" s="35"/>
      <c r="E121" s="32"/>
      <c r="F121" s="65"/>
      <c r="G121" s="65"/>
    </row>
    <row r="122" spans="1:7" ht="12.75">
      <c r="A122" s="2"/>
      <c r="B122" s="39"/>
      <c r="C122" s="35"/>
      <c r="D122" s="35"/>
      <c r="E122" s="32"/>
      <c r="F122" s="65"/>
      <c r="G122" s="65"/>
    </row>
    <row r="123" spans="2:7" ht="12.75">
      <c r="B123" s="39"/>
      <c r="C123" s="35"/>
      <c r="D123" s="35"/>
      <c r="E123" s="32"/>
      <c r="F123" s="65"/>
      <c r="G123" s="65"/>
    </row>
    <row r="124" spans="2:7" ht="12.75">
      <c r="B124" s="39"/>
      <c r="C124" s="35"/>
      <c r="D124" s="35"/>
      <c r="E124" s="32"/>
      <c r="F124" s="65"/>
      <c r="G124" s="65"/>
    </row>
    <row r="125" spans="2:7" ht="12.75">
      <c r="B125" s="39"/>
      <c r="C125" s="35"/>
      <c r="D125" s="35"/>
      <c r="E125" s="32"/>
      <c r="F125" s="65"/>
      <c r="G125" s="65"/>
    </row>
    <row r="126" spans="2:7" ht="12.75">
      <c r="B126" s="39"/>
      <c r="C126" s="35"/>
      <c r="D126" s="35"/>
      <c r="E126" s="32"/>
      <c r="F126" s="65"/>
      <c r="G126" s="65"/>
    </row>
    <row r="127" spans="2:7" ht="12.75">
      <c r="B127" s="39"/>
      <c r="C127" s="35"/>
      <c r="D127" s="35"/>
      <c r="E127" s="32"/>
      <c r="F127" s="65"/>
      <c r="G127" s="65"/>
    </row>
    <row r="128" spans="2:7" ht="12.75">
      <c r="B128" s="39"/>
      <c r="C128" s="35"/>
      <c r="D128" s="35"/>
      <c r="E128" s="32"/>
      <c r="F128" s="65"/>
      <c r="G128" s="65"/>
    </row>
    <row r="129" spans="2:7" ht="12.75">
      <c r="B129" s="39"/>
      <c r="C129" s="35"/>
      <c r="D129" s="35"/>
      <c r="E129" s="32"/>
      <c r="F129" s="65"/>
      <c r="G129" s="65"/>
    </row>
    <row r="130" spans="2:7" ht="12.75">
      <c r="B130" s="39"/>
      <c r="C130" s="35"/>
      <c r="D130" s="35"/>
      <c r="E130" s="32"/>
      <c r="F130" s="65"/>
      <c r="G130" s="65"/>
    </row>
    <row r="131" spans="2:7" ht="12.75">
      <c r="B131" s="39"/>
      <c r="C131" s="35"/>
      <c r="D131" s="35"/>
      <c r="E131" s="32"/>
      <c r="F131" s="65"/>
      <c r="G131" s="65"/>
    </row>
    <row r="132" spans="2:7" ht="12.75">
      <c r="B132" s="39"/>
      <c r="C132" s="35"/>
      <c r="D132" s="35"/>
      <c r="E132" s="32"/>
      <c r="F132" s="65"/>
      <c r="G132" s="65"/>
    </row>
    <row r="133" spans="2:7" ht="12.75">
      <c r="B133" s="39"/>
      <c r="C133" s="35"/>
      <c r="D133" s="35"/>
      <c r="E133" s="32"/>
      <c r="F133" s="65"/>
      <c r="G133" s="65"/>
    </row>
    <row r="134" spans="2:7" ht="12.75">
      <c r="B134" s="39"/>
      <c r="C134" s="35"/>
      <c r="D134" s="35"/>
      <c r="E134" s="32"/>
      <c r="F134" s="65"/>
      <c r="G134" s="65"/>
    </row>
    <row r="135" spans="2:7" ht="12.75">
      <c r="B135" s="39"/>
      <c r="C135" s="35"/>
      <c r="D135" s="35"/>
      <c r="E135" s="32"/>
      <c r="F135" s="65"/>
      <c r="G135" s="65"/>
    </row>
    <row r="136" spans="2:7" ht="12.75">
      <c r="B136" s="39"/>
      <c r="C136" s="35"/>
      <c r="D136" s="35"/>
      <c r="E136" s="32"/>
      <c r="F136" s="65"/>
      <c r="G136" s="65"/>
    </row>
    <row r="137" spans="2:7" ht="12.75">
      <c r="B137" s="39"/>
      <c r="C137" s="35"/>
      <c r="D137" s="35"/>
      <c r="E137" s="32"/>
      <c r="F137" s="65"/>
      <c r="G137" s="65"/>
    </row>
    <row r="138" spans="2:7" ht="12.75">
      <c r="B138" s="39"/>
      <c r="C138" s="35"/>
      <c r="D138" s="35"/>
      <c r="E138" s="32"/>
      <c r="F138" s="65"/>
      <c r="G138" s="65"/>
    </row>
    <row r="139" spans="2:7" ht="12.75">
      <c r="B139" s="39"/>
      <c r="C139" s="35"/>
      <c r="D139" s="35"/>
      <c r="E139" s="32"/>
      <c r="F139" s="65"/>
      <c r="G139" s="65"/>
    </row>
    <row r="140" spans="2:7" ht="12.75">
      <c r="B140" s="39"/>
      <c r="C140" s="35"/>
      <c r="D140" s="35"/>
      <c r="E140" s="32"/>
      <c r="F140" s="65"/>
      <c r="G140" s="65"/>
    </row>
    <row r="141" spans="2:7" ht="12.75">
      <c r="B141" s="39"/>
      <c r="C141" s="35"/>
      <c r="D141" s="35"/>
      <c r="E141" s="32"/>
      <c r="F141" s="65"/>
      <c r="G141" s="65"/>
    </row>
    <row r="142" ht="12.75">
      <c r="B142" s="40"/>
    </row>
    <row r="143" ht="12.75">
      <c r="B143" s="40"/>
    </row>
    <row r="144" ht="12.75">
      <c r="B144" s="40"/>
    </row>
    <row r="145" ht="12.75">
      <c r="B145" s="40"/>
    </row>
    <row r="146" ht="12.75">
      <c r="B146" s="40"/>
    </row>
    <row r="147" ht="12.75">
      <c r="B147" s="40"/>
    </row>
    <row r="148" ht="12.75">
      <c r="B148" s="40"/>
    </row>
    <row r="149" ht="12.75">
      <c r="B149" s="40"/>
    </row>
    <row r="150" ht="12.75">
      <c r="B150" s="40"/>
    </row>
    <row r="151" ht="12.75">
      <c r="B151" s="40"/>
    </row>
    <row r="152" ht="12.75">
      <c r="B152" s="40"/>
    </row>
    <row r="153" ht="12.75">
      <c r="B153" s="40"/>
    </row>
    <row r="154" ht="12.75">
      <c r="B154" s="40"/>
    </row>
    <row r="155" ht="12.75">
      <c r="B155" s="40"/>
    </row>
    <row r="156" ht="12.75">
      <c r="B156" s="40"/>
    </row>
    <row r="157" ht="12.75">
      <c r="B157" s="40"/>
    </row>
    <row r="158" ht="12.75">
      <c r="B158" s="40"/>
    </row>
    <row r="159" ht="12.75">
      <c r="B159" s="40"/>
    </row>
  </sheetData>
  <printOptions/>
  <pageMargins left="0.3937007874015748" right="0.3937007874015748" top="0.984251968503937" bottom="0.984251968503937" header="0.5118110236220472" footer="0.5118110236220472"/>
  <pageSetup fitToHeight="0" fitToWidth="1"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90"/>
  <sheetViews>
    <sheetView workbookViewId="0" topLeftCell="A1">
      <selection activeCell="E12" sqref="E12"/>
    </sheetView>
  </sheetViews>
  <sheetFormatPr defaultColWidth="11.421875" defaultRowHeight="12.75"/>
  <cols>
    <col min="1" max="1" width="5.421875" style="27" customWidth="1"/>
    <col min="2" max="2" width="18.421875" style="27" customWidth="1"/>
    <col min="3" max="3" width="5.421875" style="27" customWidth="1"/>
    <col min="4" max="4" width="3.8515625" style="27" customWidth="1"/>
    <col min="5" max="5" width="7.28125" style="27" customWidth="1"/>
    <col min="6" max="6" width="3.140625" style="27" customWidth="1"/>
    <col min="7" max="7" width="5.7109375" style="27" customWidth="1"/>
    <col min="8" max="8" width="15.7109375" style="27" customWidth="1"/>
    <col min="9" max="10" width="11.421875" style="27" customWidth="1"/>
    <col min="11" max="11" width="12.421875" style="27" customWidth="1"/>
    <col min="12" max="13" width="11.421875" style="27" customWidth="1"/>
    <col min="14" max="14" width="7.421875" style="27" customWidth="1"/>
    <col min="15" max="16384" width="11.421875" style="27" customWidth="1"/>
  </cols>
  <sheetData>
    <row r="1" spans="1:4" s="88" customFormat="1" ht="15.75">
      <c r="A1" s="127" t="s">
        <v>201</v>
      </c>
      <c r="B1" s="127"/>
      <c r="C1" s="127"/>
      <c r="D1" s="87"/>
    </row>
    <row r="2" spans="1:4" s="88" customFormat="1" ht="15.75">
      <c r="A2" s="86"/>
      <c r="B2" s="86"/>
      <c r="C2" s="87"/>
      <c r="D2" s="87"/>
    </row>
    <row r="3" spans="1:14" ht="15">
      <c r="A3" s="89" t="s">
        <v>163</v>
      </c>
      <c r="B3" s="90"/>
      <c r="C3" s="90"/>
      <c r="D3" s="90"/>
      <c r="E3" s="90"/>
      <c r="F3" s="90"/>
      <c r="G3" s="90"/>
      <c r="H3" s="90"/>
      <c r="I3" s="129"/>
      <c r="J3" s="129"/>
      <c r="K3" s="129"/>
      <c r="L3" s="129"/>
      <c r="M3" s="129"/>
      <c r="N3" s="129"/>
    </row>
    <row r="4" spans="1:2" ht="12.75">
      <c r="A4" s="92"/>
      <c r="B4" s="92"/>
    </row>
    <row r="5" spans="1:2" s="95" customFormat="1" ht="15">
      <c r="A5" s="93" t="s">
        <v>164</v>
      </c>
      <c r="B5" s="94"/>
    </row>
    <row r="6" ht="5.25" customHeight="1"/>
    <row r="7" ht="14.25">
      <c r="B7" s="92" t="s">
        <v>168</v>
      </c>
    </row>
    <row r="8" ht="12.75">
      <c r="E8" s="96"/>
    </row>
    <row r="9" spans="1:3" ht="14.25">
      <c r="A9" s="115" t="s">
        <v>154</v>
      </c>
      <c r="B9" s="98" t="s">
        <v>159</v>
      </c>
      <c r="C9" s="98"/>
    </row>
    <row r="10" spans="1:3" ht="13.5">
      <c r="A10" s="92"/>
      <c r="B10" s="98" t="s">
        <v>160</v>
      </c>
      <c r="C10" s="98" t="s">
        <v>155</v>
      </c>
    </row>
    <row r="11" spans="1:3" ht="12.75">
      <c r="A11" s="92"/>
      <c r="B11" s="98" t="s">
        <v>161</v>
      </c>
      <c r="C11" s="98" t="s">
        <v>157</v>
      </c>
    </row>
    <row r="12" spans="1:3" ht="14.25" customHeight="1">
      <c r="A12" s="99"/>
      <c r="B12" s="105" t="s">
        <v>156</v>
      </c>
      <c r="C12" s="98" t="s">
        <v>243</v>
      </c>
    </row>
    <row r="13" spans="1:3" ht="14.25" customHeight="1">
      <c r="A13" s="99"/>
      <c r="B13" s="105"/>
      <c r="C13" s="98"/>
    </row>
    <row r="14" spans="1:3" ht="14.25" customHeight="1">
      <c r="A14" s="99"/>
      <c r="B14" s="98"/>
      <c r="C14" s="98"/>
    </row>
    <row r="15" spans="1:14" ht="14.25" customHeight="1">
      <c r="A15" s="89" t="s">
        <v>189</v>
      </c>
      <c r="B15" s="89"/>
      <c r="C15" s="130"/>
      <c r="D15" s="129"/>
      <c r="E15" s="129"/>
      <c r="F15" s="129"/>
      <c r="G15" s="129"/>
      <c r="H15" s="129"/>
      <c r="I15" s="129"/>
      <c r="J15" s="129"/>
      <c r="K15" s="129"/>
      <c r="L15" s="129"/>
      <c r="M15" s="129"/>
      <c r="N15" s="129"/>
    </row>
    <row r="16" spans="1:4" s="88" customFormat="1" ht="15.75">
      <c r="A16" s="97"/>
      <c r="B16" s="98"/>
      <c r="C16" s="87"/>
      <c r="D16" s="87"/>
    </row>
    <row r="17" spans="1:4" s="88" customFormat="1" ht="15.75">
      <c r="A17" s="93" t="s">
        <v>165</v>
      </c>
      <c r="B17" s="86"/>
      <c r="C17" s="87"/>
      <c r="D17" s="87"/>
    </row>
    <row r="18" spans="1:4" s="88" customFormat="1" ht="4.5" customHeight="1">
      <c r="A18" s="100"/>
      <c r="B18" s="86"/>
      <c r="C18" s="87"/>
      <c r="D18" s="87"/>
    </row>
    <row r="19" spans="2:14" s="88" customFormat="1" ht="15.75" customHeight="1">
      <c r="B19" s="365" t="s">
        <v>167</v>
      </c>
      <c r="C19" s="365"/>
      <c r="D19" s="365"/>
      <c r="E19" s="365"/>
      <c r="F19" s="365"/>
      <c r="G19" s="365"/>
      <c r="H19" s="365"/>
      <c r="I19" s="365"/>
      <c r="J19" s="365"/>
      <c r="K19" s="365"/>
      <c r="L19" s="365"/>
      <c r="M19" s="365"/>
      <c r="N19" s="365"/>
    </row>
    <row r="20" spans="1:14" s="88" customFormat="1" ht="15.75" customHeight="1">
      <c r="A20" s="106"/>
      <c r="B20" s="365"/>
      <c r="C20" s="365"/>
      <c r="D20" s="365"/>
      <c r="E20" s="365"/>
      <c r="F20" s="365"/>
      <c r="G20" s="365"/>
      <c r="H20" s="365"/>
      <c r="I20" s="365"/>
      <c r="J20" s="365"/>
      <c r="K20" s="365"/>
      <c r="L20" s="365"/>
      <c r="M20" s="365"/>
      <c r="N20" s="365"/>
    </row>
    <row r="21" spans="1:4" s="88" customFormat="1" ht="15.75">
      <c r="A21" s="93" t="s">
        <v>166</v>
      </c>
      <c r="B21" s="86"/>
      <c r="C21" s="87"/>
      <c r="D21" s="87"/>
    </row>
    <row r="22" spans="1:4" s="88" customFormat="1" ht="5.25" customHeight="1">
      <c r="A22" s="93"/>
      <c r="B22" s="86"/>
      <c r="C22" s="87"/>
      <c r="D22" s="87"/>
    </row>
    <row r="23" spans="1:14" s="88" customFormat="1" ht="15.75" customHeight="1">
      <c r="A23" s="106"/>
      <c r="B23" s="366" t="s">
        <v>169</v>
      </c>
      <c r="C23" s="366"/>
      <c r="D23" s="366"/>
      <c r="E23" s="366"/>
      <c r="F23" s="366"/>
      <c r="G23" s="366"/>
      <c r="H23" s="366"/>
      <c r="I23" s="366"/>
      <c r="J23" s="366"/>
      <c r="K23" s="366"/>
      <c r="L23" s="366"/>
      <c r="M23" s="366"/>
      <c r="N23" s="366"/>
    </row>
    <row r="24" spans="1:14" s="88" customFormat="1" ht="15.75" customHeight="1">
      <c r="A24" s="106"/>
      <c r="B24" s="366"/>
      <c r="C24" s="366"/>
      <c r="D24" s="366"/>
      <c r="E24" s="366"/>
      <c r="F24" s="366"/>
      <c r="G24" s="366"/>
      <c r="H24" s="366"/>
      <c r="I24" s="366"/>
      <c r="J24" s="366"/>
      <c r="K24" s="366"/>
      <c r="L24" s="366"/>
      <c r="M24" s="366"/>
      <c r="N24" s="366"/>
    </row>
    <row r="25" spans="1:14" s="88" customFormat="1" ht="15.75" customHeight="1">
      <c r="A25" s="106"/>
      <c r="B25" s="106"/>
      <c r="C25" s="106"/>
      <c r="D25" s="106"/>
      <c r="E25" s="106"/>
      <c r="F25" s="106"/>
      <c r="G25" s="106"/>
      <c r="H25" s="106"/>
      <c r="I25" s="106"/>
      <c r="J25" s="106"/>
      <c r="K25" s="106"/>
      <c r="L25" s="106"/>
      <c r="M25" s="106"/>
      <c r="N25" s="106"/>
    </row>
    <row r="26" spans="1:11" ht="12.75">
      <c r="A26" s="92"/>
      <c r="B26" s="92"/>
      <c r="K26" s="27" t="s">
        <v>144</v>
      </c>
    </row>
    <row r="27" spans="1:14" ht="15">
      <c r="A27" s="89" t="s">
        <v>170</v>
      </c>
      <c r="B27" s="89"/>
      <c r="C27" s="89"/>
      <c r="D27" s="89"/>
      <c r="E27" s="89"/>
      <c r="F27" s="89"/>
      <c r="G27" s="89"/>
      <c r="H27" s="89"/>
      <c r="I27" s="129"/>
      <c r="J27" s="129"/>
      <c r="K27" s="90"/>
      <c r="L27" s="90"/>
      <c r="M27" s="90"/>
      <c r="N27" s="90"/>
    </row>
    <row r="28" spans="1:14" ht="12.75">
      <c r="A28" s="92"/>
      <c r="B28" s="92"/>
      <c r="K28" s="95"/>
      <c r="L28" s="95"/>
      <c r="M28" s="95"/>
      <c r="N28" s="95"/>
    </row>
    <row r="29" spans="1:8" ht="14.25">
      <c r="A29" s="93" t="s">
        <v>171</v>
      </c>
      <c r="B29" s="93"/>
      <c r="C29" s="93"/>
      <c r="D29" s="93"/>
      <c r="E29" s="93"/>
      <c r="F29" s="93"/>
      <c r="G29" s="93"/>
      <c r="H29" s="93"/>
    </row>
    <row r="30" spans="1:2" ht="6" customHeight="1">
      <c r="A30" s="92"/>
      <c r="B30" s="92"/>
    </row>
    <row r="31" spans="1:14" ht="19.5" customHeight="1">
      <c r="A31" s="95"/>
      <c r="B31" s="372" t="s">
        <v>53</v>
      </c>
      <c r="C31" s="372"/>
      <c r="D31" s="372"/>
      <c r="E31" s="107"/>
      <c r="F31" s="107"/>
      <c r="G31" s="107"/>
      <c r="H31" s="107"/>
      <c r="I31" s="30"/>
      <c r="J31" s="30"/>
      <c r="K31" s="30"/>
      <c r="L31" s="30"/>
      <c r="M31" s="30"/>
      <c r="N31" s="30"/>
    </row>
    <row r="32" spans="1:8" ht="12.75">
      <c r="A32" s="91"/>
      <c r="B32" s="91"/>
      <c r="C32" s="95"/>
      <c r="D32" s="95"/>
      <c r="E32" s="95"/>
      <c r="F32" s="95"/>
      <c r="G32" s="95"/>
      <c r="H32" s="95"/>
    </row>
    <row r="33" spans="1:8" ht="15">
      <c r="A33" s="93" t="s">
        <v>172</v>
      </c>
      <c r="B33" s="94"/>
      <c r="C33" s="95"/>
      <c r="D33" s="95"/>
      <c r="E33" s="95"/>
      <c r="F33" s="95"/>
      <c r="G33" s="95"/>
      <c r="H33" s="95"/>
    </row>
    <row r="34" spans="1:8" ht="6" customHeight="1">
      <c r="A34" s="108"/>
      <c r="B34" s="108"/>
      <c r="C34" s="95"/>
      <c r="D34" s="95"/>
      <c r="E34" s="95"/>
      <c r="F34" s="95"/>
      <c r="G34" s="95"/>
      <c r="H34" s="95"/>
    </row>
    <row r="35" spans="1:8" ht="12.75">
      <c r="A35" s="95"/>
      <c r="B35" s="91" t="s">
        <v>103</v>
      </c>
      <c r="C35" s="91"/>
      <c r="D35" s="109">
        <v>1.5</v>
      </c>
      <c r="E35" s="91" t="s">
        <v>151</v>
      </c>
      <c r="F35" s="91" t="s">
        <v>122</v>
      </c>
      <c r="G35" s="91"/>
      <c r="H35" s="91"/>
    </row>
    <row r="36" spans="1:8" ht="15">
      <c r="A36" s="108"/>
      <c r="B36" s="91"/>
      <c r="C36" s="91"/>
      <c r="D36" s="109">
        <v>2.5</v>
      </c>
      <c r="E36" s="91" t="s">
        <v>151</v>
      </c>
      <c r="F36" s="91" t="s">
        <v>123</v>
      </c>
      <c r="G36" s="91"/>
      <c r="H36" s="91"/>
    </row>
    <row r="37" spans="1:14" ht="15">
      <c r="A37" s="108"/>
      <c r="B37" s="91"/>
      <c r="C37" s="91"/>
      <c r="D37" s="109">
        <v>3</v>
      </c>
      <c r="E37" s="91" t="s">
        <v>151</v>
      </c>
      <c r="F37" s="91" t="s">
        <v>124</v>
      </c>
      <c r="G37" s="91"/>
      <c r="H37" s="91"/>
      <c r="K37" s="95"/>
      <c r="L37" s="112"/>
      <c r="M37" s="95"/>
      <c r="N37" s="95"/>
    </row>
    <row r="38" spans="1:14" ht="15" customHeight="1">
      <c r="A38" s="84"/>
      <c r="B38" s="356" t="s">
        <v>125</v>
      </c>
      <c r="C38" s="356"/>
      <c r="D38" s="356"/>
      <c r="E38" s="356"/>
      <c r="F38" s="356"/>
      <c r="G38" s="356"/>
      <c r="H38" s="356"/>
      <c r="K38" s="113"/>
      <c r="L38" s="114"/>
      <c r="M38" s="95"/>
      <c r="N38" s="95"/>
    </row>
    <row r="39" spans="1:14" ht="13.5" customHeight="1">
      <c r="A39" s="84"/>
      <c r="B39" s="356"/>
      <c r="C39" s="356"/>
      <c r="D39" s="356"/>
      <c r="E39" s="356"/>
      <c r="F39" s="356"/>
      <c r="G39" s="356"/>
      <c r="H39" s="356"/>
      <c r="M39" s="95"/>
      <c r="N39" s="95"/>
    </row>
    <row r="40" spans="2:9" s="61" customFormat="1" ht="14.25">
      <c r="B40" s="95" t="s">
        <v>2</v>
      </c>
      <c r="C40" s="95"/>
      <c r="D40" s="95"/>
      <c r="E40" s="95"/>
      <c r="F40" s="95"/>
      <c r="G40" s="95"/>
      <c r="H40" s="95"/>
      <c r="I40" s="93"/>
    </row>
    <row r="41" spans="1:8" s="61" customFormat="1" ht="6.75" customHeight="1">
      <c r="A41" s="95"/>
      <c r="B41" s="95"/>
      <c r="C41" s="95"/>
      <c r="D41" s="95"/>
      <c r="E41" s="95"/>
      <c r="F41" s="95"/>
      <c r="G41" s="371"/>
      <c r="H41" s="371"/>
    </row>
    <row r="42" spans="1:11" s="61" customFormat="1" ht="14.25" customHeight="1">
      <c r="A42" s="91"/>
      <c r="B42" s="95" t="s">
        <v>175</v>
      </c>
      <c r="C42" s="110" t="s">
        <v>3</v>
      </c>
      <c r="D42" s="110">
        <v>1.5</v>
      </c>
      <c r="E42" s="95" t="s">
        <v>151</v>
      </c>
      <c r="F42" s="91" t="s">
        <v>143</v>
      </c>
      <c r="G42" s="111">
        <v>0.045</v>
      </c>
      <c r="H42" s="91" t="s">
        <v>184</v>
      </c>
      <c r="I42" s="116"/>
      <c r="J42" s="115" t="s">
        <v>162</v>
      </c>
      <c r="K42" s="27" t="s">
        <v>185</v>
      </c>
    </row>
    <row r="43" spans="1:9" s="61" customFormat="1" ht="14.25" customHeight="1">
      <c r="A43" s="91"/>
      <c r="B43" s="95" t="s">
        <v>174</v>
      </c>
      <c r="C43" s="110" t="s">
        <v>3</v>
      </c>
      <c r="D43" s="110">
        <v>2.5</v>
      </c>
      <c r="E43" s="95" t="s">
        <v>151</v>
      </c>
      <c r="F43" s="91" t="s">
        <v>143</v>
      </c>
      <c r="G43" s="111">
        <v>0.075</v>
      </c>
      <c r="H43" s="91" t="s">
        <v>152</v>
      </c>
      <c r="I43" s="116"/>
    </row>
    <row r="44" spans="1:9" s="61" customFormat="1" ht="14.25" customHeight="1">
      <c r="A44" s="91"/>
      <c r="B44" s="95" t="s">
        <v>173</v>
      </c>
      <c r="C44" s="110" t="s">
        <v>3</v>
      </c>
      <c r="D44" s="110">
        <v>3</v>
      </c>
      <c r="E44" s="95" t="s">
        <v>151</v>
      </c>
      <c r="F44" s="91" t="s">
        <v>143</v>
      </c>
      <c r="G44" s="111">
        <v>0.09</v>
      </c>
      <c r="H44" s="91" t="s">
        <v>152</v>
      </c>
      <c r="I44" s="116"/>
    </row>
    <row r="45" spans="1:9" s="61" customFormat="1" ht="14.25" customHeight="1">
      <c r="A45" s="91"/>
      <c r="B45" s="95"/>
      <c r="C45" s="110"/>
      <c r="D45" s="110"/>
      <c r="E45" s="95"/>
      <c r="F45" s="91"/>
      <c r="G45" s="111"/>
      <c r="H45" s="91"/>
      <c r="I45" s="116"/>
    </row>
    <row r="46" spans="1:9" s="61" customFormat="1" ht="14.25" customHeight="1">
      <c r="A46" s="91"/>
      <c r="B46" s="95" t="s">
        <v>6</v>
      </c>
      <c r="C46" s="110"/>
      <c r="D46" s="110"/>
      <c r="E46" s="95"/>
      <c r="F46" s="91"/>
      <c r="G46" s="111"/>
      <c r="H46" s="91"/>
      <c r="I46" s="116"/>
    </row>
    <row r="47" spans="1:9" s="61" customFormat="1" ht="13.5" customHeight="1">
      <c r="A47" s="91"/>
      <c r="B47" s="95"/>
      <c r="C47" s="110"/>
      <c r="D47" s="110"/>
      <c r="E47" s="95"/>
      <c r="F47" s="91"/>
      <c r="G47" s="111"/>
      <c r="H47" s="91"/>
      <c r="I47" s="116"/>
    </row>
    <row r="48" ht="12.75" customHeight="1"/>
    <row r="49" ht="12.75" customHeight="1">
      <c r="A49" s="93" t="s">
        <v>41</v>
      </c>
    </row>
    <row r="50" ht="12.75" customHeight="1"/>
    <row r="51" spans="2:13" ht="14.25" customHeight="1">
      <c r="B51" s="354" t="s">
        <v>4</v>
      </c>
      <c r="C51" s="355"/>
      <c r="D51" s="355"/>
      <c r="E51" s="355"/>
      <c r="F51" s="355"/>
      <c r="G51" s="355"/>
      <c r="H51" s="355"/>
      <c r="I51" s="355"/>
      <c r="J51" s="355"/>
      <c r="K51" s="355"/>
      <c r="L51" s="355"/>
      <c r="M51" s="355"/>
    </row>
    <row r="52" spans="2:13" ht="6" customHeight="1">
      <c r="B52" s="106"/>
      <c r="C52" s="92"/>
      <c r="D52" s="92"/>
      <c r="E52" s="92"/>
      <c r="F52" s="92"/>
      <c r="G52" s="92"/>
      <c r="H52" s="92"/>
      <c r="I52" s="92"/>
      <c r="J52" s="92"/>
      <c r="K52" s="92"/>
      <c r="L52" s="92"/>
      <c r="M52" s="92"/>
    </row>
    <row r="53" spans="2:13" ht="14.25" customHeight="1">
      <c r="B53" s="106" t="s">
        <v>218</v>
      </c>
      <c r="C53" s="131"/>
      <c r="D53" s="92"/>
      <c r="E53" s="92"/>
      <c r="F53" s="92"/>
      <c r="G53" s="92"/>
      <c r="H53" s="92"/>
      <c r="I53" s="92"/>
      <c r="J53" s="92"/>
      <c r="K53" s="92"/>
      <c r="L53" s="92"/>
      <c r="M53" s="92"/>
    </row>
    <row r="54" spans="2:13" ht="12.75" customHeight="1">
      <c r="B54" s="106"/>
      <c r="C54" s="92"/>
      <c r="D54" s="92"/>
      <c r="E54" s="92"/>
      <c r="F54" s="92"/>
      <c r="G54" s="92"/>
      <c r="H54" s="92"/>
      <c r="I54" s="92"/>
      <c r="J54" s="92"/>
      <c r="K54" s="92"/>
      <c r="L54" s="92"/>
      <c r="M54" s="92"/>
    </row>
    <row r="55" spans="2:13" ht="14.25" customHeight="1">
      <c r="B55" s="354" t="s">
        <v>54</v>
      </c>
      <c r="C55" s="355"/>
      <c r="D55" s="355"/>
      <c r="E55" s="355"/>
      <c r="F55" s="355"/>
      <c r="G55" s="355"/>
      <c r="H55" s="355"/>
      <c r="I55" s="355"/>
      <c r="J55" s="355"/>
      <c r="K55" s="355"/>
      <c r="L55" s="355"/>
      <c r="M55" s="355"/>
    </row>
    <row r="56" spans="2:13" ht="6" customHeight="1">
      <c r="B56" s="106"/>
      <c r="C56" s="92"/>
      <c r="D56" s="92"/>
      <c r="E56" s="92"/>
      <c r="F56" s="92"/>
      <c r="G56" s="92"/>
      <c r="H56" s="92"/>
      <c r="I56" s="92"/>
      <c r="J56" s="92"/>
      <c r="K56" s="92"/>
      <c r="L56" s="92"/>
      <c r="M56" s="92"/>
    </row>
    <row r="57" spans="2:17" ht="14.25" customHeight="1">
      <c r="B57" s="140" t="s">
        <v>42</v>
      </c>
      <c r="C57" s="351" t="s">
        <v>44</v>
      </c>
      <c r="D57" s="351"/>
      <c r="E57" s="92"/>
      <c r="F57" s="92"/>
      <c r="G57" s="92"/>
      <c r="H57" s="92"/>
      <c r="I57" s="92"/>
      <c r="J57" s="133"/>
      <c r="K57" s="134"/>
      <c r="L57" s="133"/>
      <c r="M57" s="133"/>
      <c r="N57" s="135"/>
      <c r="O57" s="133"/>
      <c r="P57" s="134"/>
      <c r="Q57" s="136"/>
    </row>
    <row r="58" spans="2:17" ht="14.25" customHeight="1">
      <c r="B58" s="106" t="s">
        <v>43</v>
      </c>
      <c r="C58" s="348" t="s">
        <v>5</v>
      </c>
      <c r="D58" s="348"/>
      <c r="E58" s="348"/>
      <c r="F58" s="348"/>
      <c r="G58" s="348"/>
      <c r="H58" s="27" t="s">
        <v>55</v>
      </c>
      <c r="I58" s="92"/>
      <c r="J58" s="133"/>
      <c r="K58" s="134"/>
      <c r="L58" s="133"/>
      <c r="M58" s="133"/>
      <c r="N58" s="137"/>
      <c r="O58" s="133"/>
      <c r="P58" s="134"/>
      <c r="Q58" s="136"/>
    </row>
    <row r="59" spans="7:17" ht="14.25" customHeight="1">
      <c r="G59" s="92"/>
      <c r="H59" s="92"/>
      <c r="I59" s="92"/>
      <c r="J59" s="132"/>
      <c r="K59" s="132"/>
      <c r="L59" s="132"/>
      <c r="M59" s="132"/>
      <c r="N59" s="132"/>
      <c r="O59" s="132"/>
      <c r="P59" s="132"/>
      <c r="Q59" s="132"/>
    </row>
    <row r="60" spans="10:17" ht="13.5" customHeight="1">
      <c r="J60" s="133"/>
      <c r="K60" s="133"/>
      <c r="L60" s="133"/>
      <c r="M60" s="133"/>
      <c r="N60" s="133"/>
      <c r="O60" s="133"/>
      <c r="P60" s="138"/>
      <c r="Q60" s="136"/>
    </row>
    <row r="61" spans="1:17" ht="14.25" customHeight="1">
      <c r="A61" s="290" t="s">
        <v>219</v>
      </c>
      <c r="B61" s="89"/>
      <c r="C61" s="89"/>
      <c r="D61" s="89"/>
      <c r="E61" s="89"/>
      <c r="F61" s="89"/>
      <c r="G61" s="89"/>
      <c r="H61" s="89"/>
      <c r="I61" s="129"/>
      <c r="J61" s="139"/>
      <c r="K61" s="139"/>
      <c r="L61" s="139"/>
      <c r="M61" s="139"/>
      <c r="N61" s="133"/>
      <c r="O61" s="133"/>
      <c r="P61" s="138"/>
      <c r="Q61" s="136"/>
    </row>
    <row r="62" spans="1:3" ht="14.25" customHeight="1">
      <c r="A62" s="99"/>
      <c r="B62" s="92"/>
      <c r="C62" s="92"/>
    </row>
    <row r="63" spans="1:8" ht="14.25">
      <c r="A63" s="93" t="s">
        <v>176</v>
      </c>
      <c r="B63" s="93"/>
      <c r="C63" s="93"/>
      <c r="D63" s="93"/>
      <c r="E63" s="93"/>
      <c r="F63" s="93"/>
      <c r="G63" s="93"/>
      <c r="H63" s="93"/>
    </row>
    <row r="64" spans="2:3" ht="6" customHeight="1">
      <c r="B64" s="92"/>
      <c r="C64" s="92"/>
    </row>
    <row r="65" spans="2:13" ht="18" customHeight="1">
      <c r="B65" s="277" t="s">
        <v>56</v>
      </c>
      <c r="C65" s="92"/>
      <c r="G65" s="376" t="s">
        <v>183</v>
      </c>
      <c r="H65" s="377"/>
      <c r="I65" s="122" t="s">
        <v>186</v>
      </c>
      <c r="J65" s="373" t="s">
        <v>177</v>
      </c>
      <c r="K65" s="373"/>
      <c r="L65" s="373" t="s">
        <v>182</v>
      </c>
      <c r="M65" s="373"/>
    </row>
    <row r="66" spans="1:13" ht="14.25" customHeight="1">
      <c r="A66" s="99"/>
      <c r="B66" s="92"/>
      <c r="C66" s="92"/>
      <c r="G66" s="357"/>
      <c r="H66" s="358"/>
      <c r="I66" s="123" t="s">
        <v>187</v>
      </c>
      <c r="J66" s="374" t="s">
        <v>188</v>
      </c>
      <c r="K66" s="374"/>
      <c r="L66" s="374" t="s">
        <v>178</v>
      </c>
      <c r="M66" s="374"/>
    </row>
    <row r="67" spans="1:13" ht="15.75" customHeight="1">
      <c r="A67" s="99"/>
      <c r="E67" s="120"/>
      <c r="G67" s="363"/>
      <c r="H67" s="364"/>
      <c r="I67" s="123"/>
      <c r="J67" s="375"/>
      <c r="K67" s="375"/>
      <c r="L67" s="375" t="s">
        <v>179</v>
      </c>
      <c r="M67" s="375"/>
    </row>
    <row r="68" spans="1:13" ht="14.25" customHeight="1">
      <c r="A68" s="99"/>
      <c r="E68" s="121"/>
      <c r="G68" s="369" t="s">
        <v>180</v>
      </c>
      <c r="H68" s="370"/>
      <c r="I68" s="119">
        <v>10</v>
      </c>
      <c r="J68" s="368">
        <v>5.1</v>
      </c>
      <c r="K68" s="368"/>
      <c r="L68" s="367">
        <v>4.98</v>
      </c>
      <c r="M68" s="367"/>
    </row>
    <row r="69" spans="1:13" ht="14.25" customHeight="1">
      <c r="A69" s="99"/>
      <c r="E69" s="121"/>
      <c r="G69" s="369" t="s">
        <v>216</v>
      </c>
      <c r="H69" s="370"/>
      <c r="I69" s="117">
        <v>20</v>
      </c>
      <c r="J69" s="343">
        <v>10.2</v>
      </c>
      <c r="K69" s="343"/>
      <c r="L69" s="361">
        <v>9.96</v>
      </c>
      <c r="M69" s="361"/>
    </row>
    <row r="70" spans="1:13" ht="14.25" customHeight="1">
      <c r="A70" s="99"/>
      <c r="E70" s="121"/>
      <c r="G70" s="369" t="s">
        <v>181</v>
      </c>
      <c r="H70" s="370"/>
      <c r="I70" s="117">
        <v>30</v>
      </c>
      <c r="J70" s="343">
        <v>15.4</v>
      </c>
      <c r="K70" s="343"/>
      <c r="L70" s="361">
        <v>14.94</v>
      </c>
      <c r="M70" s="361"/>
    </row>
    <row r="71" spans="1:13" ht="14.25" customHeight="1">
      <c r="A71" s="99"/>
      <c r="G71" s="345" t="s">
        <v>217</v>
      </c>
      <c r="H71" s="362"/>
      <c r="I71" s="118">
        <v>40</v>
      </c>
      <c r="J71" s="344">
        <v>20.4</v>
      </c>
      <c r="K71" s="344"/>
      <c r="L71" s="342">
        <v>19.92</v>
      </c>
      <c r="M71" s="342"/>
    </row>
    <row r="72" ht="14.25" customHeight="1">
      <c r="A72" s="99"/>
    </row>
    <row r="73" ht="14.25" customHeight="1">
      <c r="A73" s="99"/>
    </row>
    <row r="74" spans="1:14" ht="17.25" customHeight="1">
      <c r="A74" s="102" t="s">
        <v>158</v>
      </c>
      <c r="B74" s="103"/>
      <c r="C74" s="103"/>
      <c r="D74" s="104"/>
      <c r="E74" s="104"/>
      <c r="F74" s="104"/>
      <c r="G74" s="104"/>
      <c r="H74" s="104"/>
      <c r="I74" s="104"/>
      <c r="J74" s="104"/>
      <c r="K74" s="104"/>
      <c r="L74" s="104"/>
      <c r="M74" s="104"/>
      <c r="N74" s="104"/>
    </row>
    <row r="75" spans="1:3" ht="14.25" customHeight="1">
      <c r="A75" s="99"/>
      <c r="B75" s="99"/>
      <c r="C75" s="96"/>
    </row>
    <row r="76" spans="1:2" ht="15">
      <c r="A76" s="101" t="s">
        <v>153</v>
      </c>
      <c r="B76" s="101"/>
    </row>
    <row r="77" spans="1:2" ht="6" customHeight="1">
      <c r="A77" s="92"/>
      <c r="B77" s="92"/>
    </row>
    <row r="78" spans="1:14" s="128" customFormat="1" ht="213.75" customHeight="1">
      <c r="A78" s="359" t="s">
        <v>57</v>
      </c>
      <c r="B78" s="359"/>
      <c r="C78" s="360"/>
      <c r="D78" s="360"/>
      <c r="E78" s="360"/>
      <c r="F78" s="360"/>
      <c r="G78" s="360"/>
      <c r="H78" s="360"/>
      <c r="I78" s="360"/>
      <c r="J78" s="360"/>
      <c r="K78" s="360"/>
      <c r="L78" s="360"/>
      <c r="M78" s="360"/>
      <c r="N78" s="360"/>
    </row>
    <row r="79" spans="1:2" ht="12.75" customHeight="1">
      <c r="A79" s="92"/>
      <c r="B79" s="92"/>
    </row>
    <row r="80" spans="1:2" ht="15">
      <c r="A80" s="101" t="s">
        <v>84</v>
      </c>
      <c r="B80" s="101"/>
    </row>
    <row r="81" spans="1:2" ht="6" customHeight="1">
      <c r="A81" s="101"/>
      <c r="B81" s="101"/>
    </row>
    <row r="82" spans="1:14" s="128" customFormat="1" ht="291" customHeight="1">
      <c r="A82" s="359" t="s">
        <v>205</v>
      </c>
      <c r="B82" s="359"/>
      <c r="C82" s="359"/>
      <c r="D82" s="359"/>
      <c r="E82" s="359"/>
      <c r="F82" s="359"/>
      <c r="G82" s="359"/>
      <c r="H82" s="359"/>
      <c r="I82" s="359"/>
      <c r="J82" s="359"/>
      <c r="K82" s="359"/>
      <c r="L82" s="359"/>
      <c r="M82" s="359"/>
      <c r="N82" s="359"/>
    </row>
    <row r="83" ht="14.25" customHeight="1"/>
    <row r="84" ht="15">
      <c r="A84" s="101" t="s">
        <v>40</v>
      </c>
    </row>
    <row r="85" ht="6" customHeight="1">
      <c r="A85" s="101"/>
    </row>
    <row r="86" spans="1:14" s="128" customFormat="1" ht="374.25" customHeight="1">
      <c r="A86" s="352" t="s">
        <v>21</v>
      </c>
      <c r="B86" s="359"/>
      <c r="C86" s="359"/>
      <c r="D86" s="359"/>
      <c r="E86" s="359"/>
      <c r="F86" s="359"/>
      <c r="G86" s="359"/>
      <c r="H86" s="359"/>
      <c r="I86" s="359"/>
      <c r="J86" s="359"/>
      <c r="K86" s="359"/>
      <c r="L86" s="359"/>
      <c r="M86" s="359"/>
      <c r="N86" s="359"/>
    </row>
    <row r="87" ht="6.75" customHeight="1">
      <c r="A87" s="101"/>
    </row>
    <row r="88" spans="1:14" s="128" customFormat="1" ht="219.75" customHeight="1">
      <c r="A88" s="352" t="s">
        <v>221</v>
      </c>
      <c r="B88" s="353"/>
      <c r="C88" s="353"/>
      <c r="D88" s="353"/>
      <c r="E88" s="353"/>
      <c r="F88" s="353"/>
      <c r="G88" s="353"/>
      <c r="H88" s="353"/>
      <c r="I88" s="353"/>
      <c r="J88" s="353"/>
      <c r="K88" s="353"/>
      <c r="L88" s="353"/>
      <c r="M88" s="353"/>
      <c r="N88" s="353"/>
    </row>
    <row r="89" ht="6.75" customHeight="1"/>
    <row r="90" spans="1:14" s="128" customFormat="1" ht="86.25" customHeight="1">
      <c r="A90" s="352" t="s">
        <v>220</v>
      </c>
      <c r="B90" s="359"/>
      <c r="C90" s="359"/>
      <c r="D90" s="359"/>
      <c r="E90" s="359"/>
      <c r="F90" s="359"/>
      <c r="G90" s="359"/>
      <c r="H90" s="359"/>
      <c r="I90" s="359"/>
      <c r="J90" s="359"/>
      <c r="K90" s="359"/>
      <c r="L90" s="359"/>
      <c r="M90" s="359"/>
      <c r="N90" s="359"/>
    </row>
  </sheetData>
  <mergeCells count="35">
    <mergeCell ref="A90:N90"/>
    <mergeCell ref="L65:M65"/>
    <mergeCell ref="L66:M66"/>
    <mergeCell ref="L67:M67"/>
    <mergeCell ref="J65:K65"/>
    <mergeCell ref="J66:K66"/>
    <mergeCell ref="J67:K67"/>
    <mergeCell ref="G65:H65"/>
    <mergeCell ref="G70:H70"/>
    <mergeCell ref="A86:N86"/>
    <mergeCell ref="B19:N20"/>
    <mergeCell ref="B23:N24"/>
    <mergeCell ref="L68:M68"/>
    <mergeCell ref="L69:M69"/>
    <mergeCell ref="J68:K68"/>
    <mergeCell ref="J69:K69"/>
    <mergeCell ref="G68:H68"/>
    <mergeCell ref="G69:H69"/>
    <mergeCell ref="G41:H41"/>
    <mergeCell ref="B31:D31"/>
    <mergeCell ref="B38:H39"/>
    <mergeCell ref="G66:H66"/>
    <mergeCell ref="A82:N82"/>
    <mergeCell ref="A78:N78"/>
    <mergeCell ref="L70:M70"/>
    <mergeCell ref="L71:M71"/>
    <mergeCell ref="J70:K70"/>
    <mergeCell ref="J71:K71"/>
    <mergeCell ref="G71:H71"/>
    <mergeCell ref="G67:H67"/>
    <mergeCell ref="C57:D57"/>
    <mergeCell ref="A88:N88"/>
    <mergeCell ref="B51:M51"/>
    <mergeCell ref="B55:M55"/>
    <mergeCell ref="C58:G58"/>
  </mergeCells>
  <printOptions/>
  <pageMargins left="0.75" right="0.75" top="1" bottom="1" header="0.4921259845" footer="0.4921259845"/>
  <pageSetup fitToHeight="0" fitToWidth="1" horizontalDpi="300" verticalDpi="300" orientation="landscape" paperSize="9" scale="94" r:id="rId1"/>
</worksheet>
</file>

<file path=xl/worksheets/sheet3.xml><?xml version="1.0" encoding="utf-8"?>
<worksheet xmlns="http://schemas.openxmlformats.org/spreadsheetml/2006/main" xmlns:r="http://schemas.openxmlformats.org/officeDocument/2006/relationships">
  <dimension ref="A1:D36"/>
  <sheetViews>
    <sheetView workbookViewId="0" topLeftCell="A10">
      <selection activeCell="A12" sqref="A12"/>
    </sheetView>
  </sheetViews>
  <sheetFormatPr defaultColWidth="11.421875" defaultRowHeight="12.75"/>
  <cols>
    <col min="1" max="1" width="137.28125" style="96" customWidth="1"/>
    <col min="2" max="16384" width="11.421875" style="96" customWidth="1"/>
  </cols>
  <sheetData>
    <row r="1" spans="1:4" s="88" customFormat="1" ht="15.75">
      <c r="A1" s="127" t="s">
        <v>23</v>
      </c>
      <c r="B1" s="127"/>
      <c r="C1" s="127"/>
      <c r="D1" s="87"/>
    </row>
    <row r="2" spans="1:4" s="88" customFormat="1" ht="9" customHeight="1">
      <c r="A2" s="127"/>
      <c r="B2" s="127"/>
      <c r="C2" s="127"/>
      <c r="D2" s="87"/>
    </row>
    <row r="3" s="61" customFormat="1" ht="15">
      <c r="A3" s="101" t="s">
        <v>24</v>
      </c>
    </row>
    <row r="4" spans="1:4" s="88" customFormat="1" ht="5.25" customHeight="1">
      <c r="A4" s="127"/>
      <c r="B4" s="127"/>
      <c r="C4" s="127"/>
      <c r="D4" s="87"/>
    </row>
    <row r="5" s="27" customFormat="1" ht="244.5" customHeight="1">
      <c r="A5" s="106" t="s">
        <v>10</v>
      </c>
    </row>
    <row r="6" s="27" customFormat="1" ht="118.5" customHeight="1">
      <c r="A6" s="314" t="s">
        <v>0</v>
      </c>
    </row>
    <row r="7" s="27" customFormat="1" ht="12.75" customHeight="1">
      <c r="A7" s="314"/>
    </row>
    <row r="8" s="61" customFormat="1" ht="16.5">
      <c r="A8" s="101" t="s">
        <v>222</v>
      </c>
    </row>
    <row r="9" ht="5.25" customHeight="1"/>
    <row r="10" ht="295.5" customHeight="1">
      <c r="A10" s="278" t="s">
        <v>8</v>
      </c>
    </row>
    <row r="11" ht="13.5" customHeight="1">
      <c r="A11" s="278"/>
    </row>
    <row r="12" spans="1:4" s="61" customFormat="1" ht="15">
      <c r="A12" s="279" t="s">
        <v>22</v>
      </c>
      <c r="B12" s="279"/>
      <c r="C12" s="279"/>
      <c r="D12" s="101"/>
    </row>
    <row r="13" spans="1:4" s="88" customFormat="1" ht="6.75" customHeight="1">
      <c r="A13" s="127"/>
      <c r="B13" s="127"/>
      <c r="C13" s="127"/>
      <c r="D13" s="87"/>
    </row>
    <row r="14" ht="27.75" customHeight="1">
      <c r="A14" s="278" t="s">
        <v>11</v>
      </c>
    </row>
    <row r="16" ht="216.75" customHeight="1">
      <c r="A16" s="278" t="s">
        <v>208</v>
      </c>
    </row>
    <row r="17" ht="64.5" customHeight="1">
      <c r="A17" s="278" t="s">
        <v>1</v>
      </c>
    </row>
    <row r="18" ht="6" customHeight="1">
      <c r="A18" s="278"/>
    </row>
    <row r="19" ht="15.75" customHeight="1">
      <c r="A19" s="278" t="s">
        <v>209</v>
      </c>
    </row>
    <row r="20" ht="6" customHeight="1">
      <c r="A20" s="278"/>
    </row>
    <row r="21" ht="112.5" customHeight="1">
      <c r="A21" s="278" t="s">
        <v>7</v>
      </c>
    </row>
    <row r="23" ht="52.5" customHeight="1">
      <c r="A23" s="278" t="s">
        <v>15</v>
      </c>
    </row>
    <row r="25" s="61" customFormat="1" ht="16.5">
      <c r="A25" s="101" t="s">
        <v>19</v>
      </c>
    </row>
    <row r="26" ht="7.5" customHeight="1"/>
    <row r="27" ht="67.5" customHeight="1">
      <c r="A27" s="278" t="s">
        <v>232</v>
      </c>
    </row>
    <row r="29" s="61" customFormat="1" ht="16.5">
      <c r="A29" s="101" t="s">
        <v>20</v>
      </c>
    </row>
    <row r="30" ht="6" customHeight="1"/>
    <row r="31" ht="210" customHeight="1">
      <c r="A31" s="278" t="s">
        <v>16</v>
      </c>
    </row>
    <row r="32" ht="198" customHeight="1">
      <c r="A32" s="278" t="s">
        <v>17</v>
      </c>
    </row>
    <row r="33" ht="10.5" customHeight="1">
      <c r="A33" s="278"/>
    </row>
    <row r="34" s="61" customFormat="1" ht="15">
      <c r="A34" s="101" t="s">
        <v>14</v>
      </c>
    </row>
    <row r="35" ht="8.25" customHeight="1"/>
    <row r="36" ht="52.5" customHeight="1">
      <c r="A36" s="278" t="s">
        <v>18</v>
      </c>
    </row>
  </sheetData>
  <printOptions/>
  <pageMargins left="0.75" right="0.75" top="1" bottom="1"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AM116"/>
  <sheetViews>
    <sheetView workbookViewId="0" topLeftCell="A1">
      <selection activeCell="F9" sqref="F9"/>
    </sheetView>
  </sheetViews>
  <sheetFormatPr defaultColWidth="11.421875" defaultRowHeight="12.75"/>
  <cols>
    <col min="1" max="14" width="8.7109375" style="1" customWidth="1"/>
    <col min="15" max="39" width="8.7109375" style="0" customWidth="1"/>
  </cols>
  <sheetData>
    <row r="1" spans="1:13" s="8" customFormat="1" ht="16.5">
      <c r="A1" s="7" t="s">
        <v>225</v>
      </c>
      <c r="B1" s="7"/>
      <c r="G1" s="19"/>
      <c r="M1" s="75" t="s">
        <v>231</v>
      </c>
    </row>
    <row r="2" spans="1:2" ht="15">
      <c r="A2" s="2"/>
      <c r="B2" s="7"/>
    </row>
    <row r="3" spans="10:13" ht="6" customHeight="1">
      <c r="J3" s="38"/>
      <c r="K3" s="38"/>
      <c r="M3" s="13"/>
    </row>
    <row r="4" spans="1:7" ht="12.75">
      <c r="A4" s="2" t="s">
        <v>75</v>
      </c>
      <c r="B4" s="163">
        <v>0</v>
      </c>
      <c r="C4" s="164" t="s">
        <v>47</v>
      </c>
      <c r="D4" s="165">
        <v>250</v>
      </c>
      <c r="E4" s="315" t="s">
        <v>48</v>
      </c>
      <c r="F4" s="167">
        <v>100</v>
      </c>
      <c r="G4" s="169" t="s">
        <v>150</v>
      </c>
    </row>
    <row r="5" spans="1:7" ht="6" customHeight="1">
      <c r="A5" s="2"/>
      <c r="B5" s="191"/>
      <c r="C5" s="164"/>
      <c r="D5" s="191"/>
      <c r="E5" s="166"/>
      <c r="F5" s="167"/>
      <c r="G5" s="187"/>
    </row>
    <row r="6" spans="2:13" ht="12.75">
      <c r="B6" s="196" t="s">
        <v>49</v>
      </c>
      <c r="C6" s="197"/>
      <c r="D6" s="197"/>
      <c r="E6" s="197"/>
      <c r="F6" s="242"/>
      <c r="G6" s="198"/>
      <c r="H6" s="196" t="s">
        <v>50</v>
      </c>
      <c r="I6" s="167"/>
      <c r="J6" s="167"/>
      <c r="K6" s="167"/>
      <c r="L6" s="167"/>
      <c r="M6" s="194"/>
    </row>
    <row r="7" spans="1:13" ht="14.25">
      <c r="A7" s="77" t="s">
        <v>63</v>
      </c>
      <c r="B7" s="338">
        <v>7.5</v>
      </c>
      <c r="C7" s="316" t="str">
        <f aca="true" t="shared" si="0" ref="C7:C12">$E$4</f>
        <v>mg/m³</v>
      </c>
      <c r="D7" s="336">
        <f>B7*100/($D$4-$B$4)</f>
        <v>3</v>
      </c>
      <c r="E7" s="187" t="s">
        <v>150</v>
      </c>
      <c r="F7" s="187"/>
      <c r="G7" s="169"/>
      <c r="H7" s="339">
        <v>7.5</v>
      </c>
      <c r="I7" s="316" t="str">
        <f aca="true" t="shared" si="1" ref="I7:I12">$E$4</f>
        <v>mg/m³</v>
      </c>
      <c r="J7" s="337">
        <f>H7*100/($D$4-$B$4)</f>
        <v>3</v>
      </c>
      <c r="K7" s="187" t="s">
        <v>150</v>
      </c>
      <c r="L7" s="69"/>
      <c r="M7" s="171"/>
    </row>
    <row r="8" spans="1:13" ht="12.75">
      <c r="A8" s="2" t="s">
        <v>62</v>
      </c>
      <c r="B8" s="200">
        <v>0</v>
      </c>
      <c r="C8" s="316" t="str">
        <f t="shared" si="0"/>
        <v>mg/m³</v>
      </c>
      <c r="D8" s="170">
        <f>B8*100/($D$4-$B$4)</f>
        <v>0</v>
      </c>
      <c r="E8" s="69" t="s">
        <v>150</v>
      </c>
      <c r="F8" s="69"/>
      <c r="G8" s="171"/>
      <c r="H8" s="200">
        <v>200</v>
      </c>
      <c r="I8" s="316" t="str">
        <f t="shared" si="1"/>
        <v>mg/m³</v>
      </c>
      <c r="J8" s="170">
        <f>H8*100/($D$4-$B$4)</f>
        <v>80</v>
      </c>
      <c r="K8" s="69" t="s">
        <v>150</v>
      </c>
      <c r="L8" s="69"/>
      <c r="M8" s="171"/>
    </row>
    <row r="9" spans="1:13" ht="14.25">
      <c r="A9" s="68" t="s">
        <v>64</v>
      </c>
      <c r="B9" s="202">
        <f>1.85*B7*B7</f>
        <v>104.0625</v>
      </c>
      <c r="C9" s="316" t="str">
        <f t="shared" si="0"/>
        <v>mg/m³</v>
      </c>
      <c r="D9" s="215">
        <f>B9*100*100/POWER(($D$4-$B$4),2)</f>
        <v>16.65</v>
      </c>
      <c r="E9" s="216" t="s">
        <v>150</v>
      </c>
      <c r="F9" s="216"/>
      <c r="G9" s="180"/>
      <c r="H9" s="202">
        <f>1.85*H7*H7</f>
        <v>104.0625</v>
      </c>
      <c r="I9" s="316" t="str">
        <f t="shared" si="1"/>
        <v>mg/m³</v>
      </c>
      <c r="J9" s="170">
        <f>H9*100*100/POWER(($D$4-$B$4),2)</f>
        <v>16.65</v>
      </c>
      <c r="K9" s="69" t="s">
        <v>150</v>
      </c>
      <c r="L9" s="69"/>
      <c r="M9" s="171"/>
    </row>
    <row r="10" spans="1:13" s="16" customFormat="1" ht="14.25">
      <c r="A10" s="68" t="s">
        <v>65</v>
      </c>
      <c r="B10" s="202">
        <f>6.9*B7*B7</f>
        <v>388.125</v>
      </c>
      <c r="C10" s="317" t="str">
        <f t="shared" si="0"/>
        <v>mg/m³</v>
      </c>
      <c r="D10" s="215">
        <f>B10*100*100/POWER(($D$4-$B$4),2)</f>
        <v>62.1</v>
      </c>
      <c r="E10" s="216" t="s">
        <v>149</v>
      </c>
      <c r="F10" s="243"/>
      <c r="G10" s="217"/>
      <c r="H10" s="202">
        <f>6.9*H7*H7</f>
        <v>388.125</v>
      </c>
      <c r="I10" s="317" t="str">
        <f t="shared" si="1"/>
        <v>mg/m³</v>
      </c>
      <c r="J10" s="170">
        <f>H10*100*100/POWER(($D$4-$B$4),2)</f>
        <v>62.1</v>
      </c>
      <c r="K10" s="69" t="s">
        <v>149</v>
      </c>
      <c r="L10" s="190"/>
      <c r="M10" s="188"/>
    </row>
    <row r="11" spans="1:24" ht="14.25">
      <c r="A11" s="68" t="s">
        <v>66</v>
      </c>
      <c r="B11" s="202">
        <f>SQRT(2*1.85)*$B7</f>
        <v>14.426538046253508</v>
      </c>
      <c r="C11" s="316" t="str">
        <f t="shared" si="0"/>
        <v>mg/m³</v>
      </c>
      <c r="D11" s="215">
        <f>B11*100/($D$4-$B$4)</f>
        <v>5.770615218501403</v>
      </c>
      <c r="E11" s="216" t="s">
        <v>150</v>
      </c>
      <c r="F11" s="216"/>
      <c r="G11" s="180"/>
      <c r="H11" s="202">
        <f>SQRT(2*1.85)*H7</f>
        <v>14.426538046253508</v>
      </c>
      <c r="I11" s="316" t="str">
        <f t="shared" si="1"/>
        <v>mg/m³</v>
      </c>
      <c r="J11" s="170">
        <f>H11*100/($D$4-$B$4)</f>
        <v>5.770615218501403</v>
      </c>
      <c r="K11" s="69" t="s">
        <v>150</v>
      </c>
      <c r="L11" s="69"/>
      <c r="M11" s="171"/>
      <c r="P11" s="5" t="s">
        <v>224</v>
      </c>
      <c r="X11" s="5" t="s">
        <v>13</v>
      </c>
    </row>
    <row r="12" spans="1:39" ht="14.25">
      <c r="A12" s="68" t="s">
        <v>67</v>
      </c>
      <c r="B12" s="203">
        <f>SQRT(2*(6.9+1.85)*B7*B7)</f>
        <v>31.37475099502783</v>
      </c>
      <c r="C12" s="316" t="str">
        <f t="shared" si="0"/>
        <v>mg/m³</v>
      </c>
      <c r="D12" s="218">
        <f>B12*100/($D$4-$B$4)</f>
        <v>12.549900398011133</v>
      </c>
      <c r="E12" s="219" t="s">
        <v>150</v>
      </c>
      <c r="F12" s="219"/>
      <c r="G12" s="220"/>
      <c r="H12" s="203">
        <f>SQRT(2*(6.9+1.85)*H7*H7)</f>
        <v>31.37475099502783</v>
      </c>
      <c r="I12" s="316" t="str">
        <f t="shared" si="1"/>
        <v>mg/m³</v>
      </c>
      <c r="J12" s="172">
        <f>H12*100/($D$4-$B$4)</f>
        <v>12.549900398011133</v>
      </c>
      <c r="K12" s="189" t="s">
        <v>150</v>
      </c>
      <c r="L12" s="189"/>
      <c r="M12" s="173"/>
      <c r="X12" s="291" t="s">
        <v>49</v>
      </c>
      <c r="Y12" s="292"/>
      <c r="Z12" s="292"/>
      <c r="AA12" s="292"/>
      <c r="AB12" s="291" t="s">
        <v>50</v>
      </c>
      <c r="AC12" s="292"/>
      <c r="AD12" s="292"/>
      <c r="AE12" s="293"/>
      <c r="AF12" s="291" t="s">
        <v>49</v>
      </c>
      <c r="AG12" s="292"/>
      <c r="AH12" s="292"/>
      <c r="AI12" s="292"/>
      <c r="AJ12" s="291" t="s">
        <v>50</v>
      </c>
      <c r="AK12" s="292"/>
      <c r="AL12" s="292"/>
      <c r="AM12" s="293"/>
    </row>
    <row r="13" spans="2:39" ht="13.5">
      <c r="B13" s="196" t="s">
        <v>49</v>
      </c>
      <c r="C13" s="164"/>
      <c r="D13" s="164"/>
      <c r="E13" s="164"/>
      <c r="F13" s="244"/>
      <c r="G13" s="199"/>
      <c r="H13" s="15" t="s">
        <v>50</v>
      </c>
      <c r="I13" s="204"/>
      <c r="J13" s="28"/>
      <c r="M13" s="195"/>
      <c r="O13" s="238"/>
      <c r="P13" s="299" t="s">
        <v>49</v>
      </c>
      <c r="Q13" s="300"/>
      <c r="R13" s="300"/>
      <c r="S13" s="301"/>
      <c r="T13" s="299" t="s">
        <v>50</v>
      </c>
      <c r="U13" s="302"/>
      <c r="V13" s="167"/>
      <c r="W13" s="167"/>
      <c r="X13" s="270" t="s">
        <v>134</v>
      </c>
      <c r="Y13" s="269" t="s">
        <v>146</v>
      </c>
      <c r="Z13" s="16"/>
      <c r="AA13" s="16"/>
      <c r="AB13" s="270" t="s">
        <v>134</v>
      </c>
      <c r="AC13" s="276" t="s">
        <v>146</v>
      </c>
      <c r="AD13" s="190"/>
      <c r="AE13" s="188"/>
      <c r="AF13" s="270" t="s">
        <v>134</v>
      </c>
      <c r="AG13" s="271" t="s">
        <v>146</v>
      </c>
      <c r="AH13" s="272"/>
      <c r="AI13" s="272"/>
      <c r="AJ13" s="270" t="s">
        <v>134</v>
      </c>
      <c r="AK13" s="276" t="s">
        <v>146</v>
      </c>
      <c r="AL13" s="190"/>
      <c r="AM13" s="188"/>
    </row>
    <row r="14" spans="1:39" ht="15.75">
      <c r="A14" s="15" t="s">
        <v>12</v>
      </c>
      <c r="B14" s="252" t="s">
        <v>60</v>
      </c>
      <c r="C14" s="174" t="s">
        <v>119</v>
      </c>
      <c r="D14" s="174" t="s">
        <v>109</v>
      </c>
      <c r="E14" s="174" t="s">
        <v>58</v>
      </c>
      <c r="F14" s="174" t="s">
        <v>111</v>
      </c>
      <c r="G14" s="175" t="s">
        <v>59</v>
      </c>
      <c r="H14" s="252" t="s">
        <v>60</v>
      </c>
      <c r="I14" s="174" t="s">
        <v>119</v>
      </c>
      <c r="J14" s="174" t="s">
        <v>109</v>
      </c>
      <c r="K14" s="174" t="s">
        <v>58</v>
      </c>
      <c r="L14" s="174" t="s">
        <v>111</v>
      </c>
      <c r="M14" s="175" t="s">
        <v>59</v>
      </c>
      <c r="O14" s="181" t="s">
        <v>12</v>
      </c>
      <c r="P14" s="294" t="s">
        <v>72</v>
      </c>
      <c r="Q14" s="182" t="s">
        <v>73</v>
      </c>
      <c r="R14" s="182" t="s">
        <v>61</v>
      </c>
      <c r="S14" s="182" t="s">
        <v>74</v>
      </c>
      <c r="T14" s="294" t="s">
        <v>72</v>
      </c>
      <c r="U14" s="182" t="s">
        <v>73</v>
      </c>
      <c r="V14" s="182" t="s">
        <v>61</v>
      </c>
      <c r="W14" s="182" t="s">
        <v>74</v>
      </c>
      <c r="X14" s="275" t="s">
        <v>28</v>
      </c>
      <c r="Y14" s="56" t="s">
        <v>27</v>
      </c>
      <c r="Z14" s="56" t="s">
        <v>25</v>
      </c>
      <c r="AA14" s="56" t="s">
        <v>26</v>
      </c>
      <c r="AB14" s="275" t="s">
        <v>28</v>
      </c>
      <c r="AC14" s="157" t="s">
        <v>27</v>
      </c>
      <c r="AD14" s="157" t="s">
        <v>25</v>
      </c>
      <c r="AE14" s="250" t="s">
        <v>26</v>
      </c>
      <c r="AF14" s="275" t="s">
        <v>28</v>
      </c>
      <c r="AG14" s="56" t="s">
        <v>27</v>
      </c>
      <c r="AH14" s="56" t="s">
        <v>25</v>
      </c>
      <c r="AI14" s="56" t="s">
        <v>26</v>
      </c>
      <c r="AJ14" s="275" t="s">
        <v>28</v>
      </c>
      <c r="AK14" s="157" t="s">
        <v>27</v>
      </c>
      <c r="AL14" s="157" t="s">
        <v>25</v>
      </c>
      <c r="AM14" s="250" t="s">
        <v>26</v>
      </c>
    </row>
    <row r="15" spans="1:39" ht="12.75">
      <c r="A15" s="15" t="s">
        <v>136</v>
      </c>
      <c r="B15" s="318" t="str">
        <f>$E$4</f>
        <v>mg/m³</v>
      </c>
      <c r="C15" s="319" t="str">
        <f>$E$4</f>
        <v>mg/m³</v>
      </c>
      <c r="D15" s="319" t="str">
        <f>$E$4</f>
        <v>mg/m³</v>
      </c>
      <c r="E15" s="320" t="str">
        <f>$E$4</f>
        <v>mg/m³</v>
      </c>
      <c r="F15" s="320" t="str">
        <f>$E$4</f>
        <v>mg/m³</v>
      </c>
      <c r="G15" s="303" t="s">
        <v>130</v>
      </c>
      <c r="H15" s="318" t="str">
        <f>$E$4</f>
        <v>mg/m³</v>
      </c>
      <c r="I15" s="319" t="str">
        <f>$E$4</f>
        <v>mg/m³</v>
      </c>
      <c r="J15" s="319" t="str">
        <f>$E$4</f>
        <v>mg/m³</v>
      </c>
      <c r="K15" s="320" t="str">
        <f>$E$4</f>
        <v>mg/m³</v>
      </c>
      <c r="L15" s="320" t="str">
        <f>$E$4</f>
        <v>mg/m³</v>
      </c>
      <c r="M15" s="303" t="s">
        <v>130</v>
      </c>
      <c r="O15" s="181" t="s">
        <v>136</v>
      </c>
      <c r="P15" s="304" t="s">
        <v>150</v>
      </c>
      <c r="Q15" s="305" t="s">
        <v>150</v>
      </c>
      <c r="R15" s="305" t="s">
        <v>149</v>
      </c>
      <c r="S15" s="305" t="s">
        <v>149</v>
      </c>
      <c r="T15" s="304" t="s">
        <v>150</v>
      </c>
      <c r="U15" s="305" t="s">
        <v>150</v>
      </c>
      <c r="V15" s="305" t="s">
        <v>149</v>
      </c>
      <c r="W15" s="305" t="s">
        <v>149</v>
      </c>
      <c r="X15" s="306" t="s">
        <v>48</v>
      </c>
      <c r="Y15" s="307" t="s">
        <v>51</v>
      </c>
      <c r="Z15" s="307" t="s">
        <v>51</v>
      </c>
      <c r="AA15" s="307" t="s">
        <v>51</v>
      </c>
      <c r="AB15" s="306" t="s">
        <v>48</v>
      </c>
      <c r="AC15" s="307" t="s">
        <v>51</v>
      </c>
      <c r="AD15" s="307" t="s">
        <v>51</v>
      </c>
      <c r="AE15" s="308" t="s">
        <v>51</v>
      </c>
      <c r="AF15" s="309" t="s">
        <v>150</v>
      </c>
      <c r="AG15" s="310" t="s">
        <v>149</v>
      </c>
      <c r="AH15" s="310" t="s">
        <v>149</v>
      </c>
      <c r="AI15" s="310" t="s">
        <v>149</v>
      </c>
      <c r="AJ15" s="309" t="s">
        <v>150</v>
      </c>
      <c r="AK15" s="310" t="s">
        <v>149</v>
      </c>
      <c r="AL15" s="310" t="s">
        <v>149</v>
      </c>
      <c r="AM15" s="311" t="s">
        <v>149</v>
      </c>
    </row>
    <row r="16" spans="1:39" ht="12.75">
      <c r="A16" s="192">
        <v>0</v>
      </c>
      <c r="B16" s="249">
        <f>B8</f>
        <v>0</v>
      </c>
      <c r="C16" s="1">
        <v>0</v>
      </c>
      <c r="D16" s="176">
        <v>0</v>
      </c>
      <c r="E16" s="176">
        <v>0</v>
      </c>
      <c r="F16" s="176">
        <v>0</v>
      </c>
      <c r="G16" s="179" t="str">
        <f aca="true" t="shared" si="2" ref="G16:G79">IF(F16&gt;$B$10,"XX"," - ")</f>
        <v> - </v>
      </c>
      <c r="H16" s="249">
        <f>H8</f>
        <v>200</v>
      </c>
      <c r="I16" s="176">
        <v>0</v>
      </c>
      <c r="J16" s="176">
        <v>0</v>
      </c>
      <c r="K16" s="176">
        <v>0</v>
      </c>
      <c r="L16" s="176">
        <v>0</v>
      </c>
      <c r="M16" s="179" t="str">
        <f aca="true" t="shared" si="3" ref="M16:M79">IF(L16&gt;$H$10,"XX"," - ")</f>
        <v> - </v>
      </c>
      <c r="O16" s="183">
        <v>0</v>
      </c>
      <c r="P16" s="295">
        <f aca="true" t="shared" si="4" ref="P16:P36">B16*100/($D$4-$B$4)</f>
        <v>0</v>
      </c>
      <c r="Q16" s="184">
        <v>0</v>
      </c>
      <c r="R16" s="184">
        <v>0</v>
      </c>
      <c r="S16" s="184">
        <v>0</v>
      </c>
      <c r="T16" s="295">
        <f aca="true" t="shared" si="5" ref="T16:T36">I16*100/($D$4-$B$4)</f>
        <v>0</v>
      </c>
      <c r="U16" s="184">
        <v>0</v>
      </c>
      <c r="V16" s="184">
        <v>0</v>
      </c>
      <c r="W16" s="184">
        <v>0</v>
      </c>
      <c r="X16" s="158">
        <v>0</v>
      </c>
      <c r="Y16" s="159">
        <f aca="true" t="shared" si="6" ref="Y16:Y36">IF(F16&lt;0,F16,0)</f>
        <v>0</v>
      </c>
      <c r="Z16" s="159">
        <f aca="true" t="shared" si="7" ref="Z16:Z36">IF(F16&gt;0,IF(F16&gt;$B$10,$B$10,F16),0)</f>
        <v>0</v>
      </c>
      <c r="AA16" s="55">
        <f aca="true" t="shared" si="8" ref="AA16:AA36">IF(AND(F16&gt;0,F16&gt;$B$10),F16-$B$10,0)</f>
        <v>0</v>
      </c>
      <c r="AB16" s="158">
        <v>0</v>
      </c>
      <c r="AC16" s="159">
        <f aca="true" t="shared" si="9" ref="AC16:AC36">IF(L16&lt;0,L16,0)</f>
        <v>0</v>
      </c>
      <c r="AD16" s="159">
        <f aca="true" t="shared" si="10" ref="AD16:AD36">IF(L16&gt;0,IF(L16&gt;$H$10,$H$10,L16),0)</f>
        <v>0</v>
      </c>
      <c r="AE16" s="160">
        <f aca="true" t="shared" si="11" ref="AE16:AE36">IF(AND(L16&gt;0,L16&gt;$H$10),L16-$H$10,0)</f>
        <v>0</v>
      </c>
      <c r="AF16" s="158">
        <v>0</v>
      </c>
      <c r="AG16" s="159">
        <f aca="true" t="shared" si="12" ref="AG16:AG35">IF(S16&lt;0,S16,0)</f>
        <v>0</v>
      </c>
      <c r="AH16" s="159">
        <f aca="true" t="shared" si="13" ref="AH16:AH35">IF(S16&gt;0,IF(S16&gt;$D$10,$D$10,S16),0)</f>
        <v>0</v>
      </c>
      <c r="AI16" s="55">
        <f aca="true" t="shared" si="14" ref="AI16:AI35">IF(AND(S16&gt;0,S16&gt;$D$10),S16-$D$10,0)</f>
        <v>0</v>
      </c>
      <c r="AJ16" s="158">
        <v>0</v>
      </c>
      <c r="AK16" s="159">
        <f aca="true" t="shared" si="15" ref="AK16:AK35">IF(W16&lt;0,W16,0)</f>
        <v>0</v>
      </c>
      <c r="AL16" s="159">
        <f aca="true" t="shared" si="16" ref="AL16:AL35">IF(W16&gt;0,IF(W16&gt;$J$10,$J$10,W16),0)</f>
        <v>0</v>
      </c>
      <c r="AM16" s="160">
        <f aca="true" t="shared" si="17" ref="AM16:AM35">IF(AND(W16&gt;0,W16&gt;$J$10),W16-$J$10,0)</f>
        <v>0</v>
      </c>
    </row>
    <row r="17" spans="1:39" ht="12.75">
      <c r="A17" s="193">
        <v>1</v>
      </c>
      <c r="B17" s="200">
        <v>22</v>
      </c>
      <c r="C17" s="176">
        <f aca="true" t="shared" si="18" ref="C17:C80">B17-$B$8</f>
        <v>22</v>
      </c>
      <c r="D17" s="177">
        <f aca="true" t="shared" si="19" ref="D17:D36">B17-B16</f>
        <v>22</v>
      </c>
      <c r="E17" s="178">
        <f aca="true" t="shared" si="20" ref="E17:E80">D17*D17/2</f>
        <v>242</v>
      </c>
      <c r="F17" s="176">
        <f aca="true" t="shared" si="21" ref="F17:F36">IF(F16&gt;0,F16,0)+E17-$B$9</f>
        <v>137.9375</v>
      </c>
      <c r="G17" s="179" t="str">
        <f t="shared" si="2"/>
        <v> - </v>
      </c>
      <c r="H17" s="200">
        <v>160</v>
      </c>
      <c r="I17" s="176">
        <f aca="true" t="shared" si="22" ref="I17:I80">H17-$H$8</f>
        <v>-40</v>
      </c>
      <c r="J17" s="177">
        <f aca="true" t="shared" si="23" ref="J17:J80">I17-I16</f>
        <v>-40</v>
      </c>
      <c r="K17" s="178">
        <f aca="true" t="shared" si="24" ref="K17:K80">J17*J17/2</f>
        <v>800</v>
      </c>
      <c r="L17" s="176">
        <f aca="true" t="shared" si="25" ref="L17:L36">IF(L16&gt;0,L16,0)+K17-$H$9</f>
        <v>695.9375</v>
      </c>
      <c r="M17" s="179" t="str">
        <f t="shared" si="3"/>
        <v>XX</v>
      </c>
      <c r="O17" s="185">
        <v>1</v>
      </c>
      <c r="P17" s="295">
        <f t="shared" si="4"/>
        <v>8.8</v>
      </c>
      <c r="Q17" s="186">
        <f aca="true" t="shared" si="26" ref="Q17:Q80">P17-P16</f>
        <v>8.8</v>
      </c>
      <c r="R17" s="184">
        <f aca="true" t="shared" si="27" ref="R17:R80">Q17*Q17/2</f>
        <v>38.720000000000006</v>
      </c>
      <c r="S17" s="184">
        <f aca="true" t="shared" si="28" ref="S17:S36">IF(S16&gt;0,S16,0)+R17-$D$9</f>
        <v>22.070000000000007</v>
      </c>
      <c r="T17" s="295">
        <f t="shared" si="5"/>
        <v>-16</v>
      </c>
      <c r="U17" s="186">
        <f aca="true" t="shared" si="29" ref="U17:U80">T17-T16</f>
        <v>-16</v>
      </c>
      <c r="V17" s="184">
        <f aca="true" t="shared" si="30" ref="V17:V80">U17*U17/2</f>
        <v>128</v>
      </c>
      <c r="W17" s="184">
        <f aca="true" t="shared" si="31" ref="W17:W36">IF(W16&gt;0,W16,0)+V17-$J$9</f>
        <v>111.35</v>
      </c>
      <c r="X17" s="158">
        <f aca="true" t="shared" si="32" ref="X17:X36">IF(ABS(D17)&lt;$B$11,0,IF(D17&lt;-$B$11,-(ABS(D17)-$B$11),ABS(D17)-$B$11))</f>
        <v>7.573461953746492</v>
      </c>
      <c r="Y17" s="159">
        <f t="shared" si="6"/>
        <v>0</v>
      </c>
      <c r="Z17" s="159">
        <f t="shared" si="7"/>
        <v>137.9375</v>
      </c>
      <c r="AA17" s="55">
        <f t="shared" si="8"/>
        <v>0</v>
      </c>
      <c r="AB17" s="158">
        <f aca="true" t="shared" si="33" ref="AB17:AB36">IF(ABS(J17)&lt;$H$11,0,IF(J17&lt;-$H$11,-(ABS(J17)-$H$11),ABS(J17)-$H$11))</f>
        <v>-25.57346195374649</v>
      </c>
      <c r="AC17" s="159">
        <f t="shared" si="9"/>
        <v>0</v>
      </c>
      <c r="AD17" s="159">
        <f t="shared" si="10"/>
        <v>388.125</v>
      </c>
      <c r="AE17" s="160">
        <f t="shared" si="11"/>
        <v>307.8125</v>
      </c>
      <c r="AF17" s="158">
        <f aca="true" t="shared" si="34" ref="AF17:AF35">IF(ABS(Q17)&lt;$D$11,0,IF(Q17&lt;-$D$11,-(ABS(Q17)-$D$11),ABS(Q17)-$D$11))</f>
        <v>3.0293847814985977</v>
      </c>
      <c r="AG17" s="159">
        <f t="shared" si="12"/>
        <v>0</v>
      </c>
      <c r="AH17" s="159">
        <f t="shared" si="13"/>
        <v>22.070000000000007</v>
      </c>
      <c r="AI17" s="55">
        <f t="shared" si="14"/>
        <v>0</v>
      </c>
      <c r="AJ17" s="158">
        <f aca="true" t="shared" si="35" ref="AJ17:AJ35">IF(ABS(U17)&lt;$J$11,0,IF(U17&lt;-$J$11,-(ABS(U17)-$J$11),ABS(U17)-$J$11))</f>
        <v>-10.229384781498597</v>
      </c>
      <c r="AK17" s="159">
        <f t="shared" si="15"/>
        <v>0</v>
      </c>
      <c r="AL17" s="159">
        <f t="shared" si="16"/>
        <v>62.1</v>
      </c>
      <c r="AM17" s="160">
        <f t="shared" si="17"/>
        <v>49.24999999999999</v>
      </c>
    </row>
    <row r="18" spans="1:39" ht="12.75">
      <c r="A18" s="193">
        <v>2</v>
      </c>
      <c r="B18" s="200">
        <v>10</v>
      </c>
      <c r="C18" s="176">
        <f t="shared" si="18"/>
        <v>10</v>
      </c>
      <c r="D18" s="177">
        <f t="shared" si="19"/>
        <v>-12</v>
      </c>
      <c r="E18" s="178">
        <f t="shared" si="20"/>
        <v>72</v>
      </c>
      <c r="F18" s="176">
        <f t="shared" si="21"/>
        <v>105.875</v>
      </c>
      <c r="G18" s="179" t="str">
        <f t="shared" si="2"/>
        <v> - </v>
      </c>
      <c r="H18" s="200" t="s">
        <v>144</v>
      </c>
      <c r="I18" s="176" t="e">
        <f t="shared" si="22"/>
        <v>#VALUE!</v>
      </c>
      <c r="J18" s="177" t="e">
        <f t="shared" si="23"/>
        <v>#VALUE!</v>
      </c>
      <c r="K18" s="178" t="e">
        <f t="shared" si="24"/>
        <v>#VALUE!</v>
      </c>
      <c r="L18" s="176" t="e">
        <f t="shared" si="25"/>
        <v>#VALUE!</v>
      </c>
      <c r="M18" s="179" t="e">
        <f t="shared" si="3"/>
        <v>#VALUE!</v>
      </c>
      <c r="O18" s="185">
        <v>2</v>
      </c>
      <c r="P18" s="295">
        <f t="shared" si="4"/>
        <v>4</v>
      </c>
      <c r="Q18" s="186">
        <f t="shared" si="26"/>
        <v>-4.800000000000001</v>
      </c>
      <c r="R18" s="184">
        <f t="shared" si="27"/>
        <v>11.520000000000003</v>
      </c>
      <c r="S18" s="184">
        <f t="shared" si="28"/>
        <v>16.940000000000012</v>
      </c>
      <c r="T18" s="295" t="e">
        <f t="shared" si="5"/>
        <v>#VALUE!</v>
      </c>
      <c r="U18" s="186" t="e">
        <f t="shared" si="29"/>
        <v>#VALUE!</v>
      </c>
      <c r="V18" s="184" t="e">
        <f t="shared" si="30"/>
        <v>#VALUE!</v>
      </c>
      <c r="W18" s="184" t="e">
        <f t="shared" si="31"/>
        <v>#VALUE!</v>
      </c>
      <c r="X18" s="158">
        <f t="shared" si="32"/>
        <v>0</v>
      </c>
      <c r="Y18" s="159">
        <f t="shared" si="6"/>
        <v>0</v>
      </c>
      <c r="Z18" s="159">
        <f t="shared" si="7"/>
        <v>105.875</v>
      </c>
      <c r="AA18" s="55">
        <f t="shared" si="8"/>
        <v>0</v>
      </c>
      <c r="AB18" s="158" t="e">
        <f t="shared" si="33"/>
        <v>#VALUE!</v>
      </c>
      <c r="AC18" s="159" t="e">
        <f t="shared" si="9"/>
        <v>#VALUE!</v>
      </c>
      <c r="AD18" s="159" t="e">
        <f t="shared" si="10"/>
        <v>#VALUE!</v>
      </c>
      <c r="AE18" s="160" t="e">
        <f t="shared" si="11"/>
        <v>#VALUE!</v>
      </c>
      <c r="AF18" s="158">
        <f t="shared" si="34"/>
        <v>0</v>
      </c>
      <c r="AG18" s="159">
        <f t="shared" si="12"/>
        <v>0</v>
      </c>
      <c r="AH18" s="159">
        <f t="shared" si="13"/>
        <v>16.940000000000012</v>
      </c>
      <c r="AI18" s="55">
        <f t="shared" si="14"/>
        <v>0</v>
      </c>
      <c r="AJ18" s="158" t="e">
        <f t="shared" si="35"/>
        <v>#VALUE!</v>
      </c>
      <c r="AK18" s="159" t="e">
        <f t="shared" si="15"/>
        <v>#VALUE!</v>
      </c>
      <c r="AL18" s="159" t="e">
        <f t="shared" si="16"/>
        <v>#VALUE!</v>
      </c>
      <c r="AM18" s="160" t="e">
        <f t="shared" si="17"/>
        <v>#VALUE!</v>
      </c>
    </row>
    <row r="19" spans="1:39" ht="12.75">
      <c r="A19" s="193">
        <v>3</v>
      </c>
      <c r="B19" s="200">
        <v>5</v>
      </c>
      <c r="C19" s="176">
        <f t="shared" si="18"/>
        <v>5</v>
      </c>
      <c r="D19" s="177">
        <f t="shared" si="19"/>
        <v>-5</v>
      </c>
      <c r="E19" s="178">
        <f t="shared" si="20"/>
        <v>12.5</v>
      </c>
      <c r="F19" s="176">
        <f t="shared" si="21"/>
        <v>14.3125</v>
      </c>
      <c r="G19" s="179" t="str">
        <f t="shared" si="2"/>
        <v> - </v>
      </c>
      <c r="H19" s="200" t="s">
        <v>144</v>
      </c>
      <c r="I19" s="176" t="e">
        <f t="shared" si="22"/>
        <v>#VALUE!</v>
      </c>
      <c r="J19" s="177" t="e">
        <f t="shared" si="23"/>
        <v>#VALUE!</v>
      </c>
      <c r="K19" s="178" t="e">
        <f t="shared" si="24"/>
        <v>#VALUE!</v>
      </c>
      <c r="L19" s="176" t="e">
        <f t="shared" si="25"/>
        <v>#VALUE!</v>
      </c>
      <c r="M19" s="179" t="e">
        <f t="shared" si="3"/>
        <v>#VALUE!</v>
      </c>
      <c r="O19" s="185">
        <v>3</v>
      </c>
      <c r="P19" s="295">
        <f t="shared" si="4"/>
        <v>2</v>
      </c>
      <c r="Q19" s="186">
        <f t="shared" si="26"/>
        <v>-2</v>
      </c>
      <c r="R19" s="184">
        <f t="shared" si="27"/>
        <v>2</v>
      </c>
      <c r="S19" s="184">
        <f t="shared" si="28"/>
        <v>2.2900000000000134</v>
      </c>
      <c r="T19" s="295" t="e">
        <f t="shared" si="5"/>
        <v>#VALUE!</v>
      </c>
      <c r="U19" s="186" t="e">
        <f t="shared" si="29"/>
        <v>#VALUE!</v>
      </c>
      <c r="V19" s="184" t="e">
        <f t="shared" si="30"/>
        <v>#VALUE!</v>
      </c>
      <c r="W19" s="184" t="e">
        <f t="shared" si="31"/>
        <v>#VALUE!</v>
      </c>
      <c r="X19" s="158">
        <f t="shared" si="32"/>
        <v>0</v>
      </c>
      <c r="Y19" s="159">
        <f t="shared" si="6"/>
        <v>0</v>
      </c>
      <c r="Z19" s="159">
        <f t="shared" si="7"/>
        <v>14.3125</v>
      </c>
      <c r="AA19" s="55">
        <f t="shared" si="8"/>
        <v>0</v>
      </c>
      <c r="AB19" s="158" t="e">
        <f t="shared" si="33"/>
        <v>#VALUE!</v>
      </c>
      <c r="AC19" s="159" t="e">
        <f t="shared" si="9"/>
        <v>#VALUE!</v>
      </c>
      <c r="AD19" s="159" t="e">
        <f t="shared" si="10"/>
        <v>#VALUE!</v>
      </c>
      <c r="AE19" s="160" t="e">
        <f t="shared" si="11"/>
        <v>#VALUE!</v>
      </c>
      <c r="AF19" s="158">
        <f t="shared" si="34"/>
        <v>0</v>
      </c>
      <c r="AG19" s="159">
        <f t="shared" si="12"/>
        <v>0</v>
      </c>
      <c r="AH19" s="159">
        <f t="shared" si="13"/>
        <v>2.2900000000000134</v>
      </c>
      <c r="AI19" s="55">
        <f t="shared" si="14"/>
        <v>0</v>
      </c>
      <c r="AJ19" s="158" t="e">
        <f t="shared" si="35"/>
        <v>#VALUE!</v>
      </c>
      <c r="AK19" s="159" t="e">
        <f t="shared" si="15"/>
        <v>#VALUE!</v>
      </c>
      <c r="AL19" s="159" t="e">
        <f t="shared" si="16"/>
        <v>#VALUE!</v>
      </c>
      <c r="AM19" s="160" t="e">
        <f t="shared" si="17"/>
        <v>#VALUE!</v>
      </c>
    </row>
    <row r="20" spans="1:39" ht="12.75">
      <c r="A20" s="193">
        <v>4</v>
      </c>
      <c r="B20" s="200">
        <v>20</v>
      </c>
      <c r="C20" s="176">
        <f t="shared" si="18"/>
        <v>20</v>
      </c>
      <c r="D20" s="177">
        <f t="shared" si="19"/>
        <v>15</v>
      </c>
      <c r="E20" s="178">
        <f t="shared" si="20"/>
        <v>112.5</v>
      </c>
      <c r="F20" s="176">
        <f t="shared" si="21"/>
        <v>22.75</v>
      </c>
      <c r="G20" s="179" t="str">
        <f t="shared" si="2"/>
        <v> - </v>
      </c>
      <c r="H20" s="200" t="s">
        <v>144</v>
      </c>
      <c r="I20" s="176" t="e">
        <f t="shared" si="22"/>
        <v>#VALUE!</v>
      </c>
      <c r="J20" s="177" t="e">
        <f t="shared" si="23"/>
        <v>#VALUE!</v>
      </c>
      <c r="K20" s="178" t="e">
        <f t="shared" si="24"/>
        <v>#VALUE!</v>
      </c>
      <c r="L20" s="176" t="e">
        <f t="shared" si="25"/>
        <v>#VALUE!</v>
      </c>
      <c r="M20" s="179" t="e">
        <f t="shared" si="3"/>
        <v>#VALUE!</v>
      </c>
      <c r="O20" s="185">
        <v>4</v>
      </c>
      <c r="P20" s="295">
        <f t="shared" si="4"/>
        <v>8</v>
      </c>
      <c r="Q20" s="186">
        <f t="shared" si="26"/>
        <v>6</v>
      </c>
      <c r="R20" s="184">
        <f t="shared" si="27"/>
        <v>18</v>
      </c>
      <c r="S20" s="184">
        <f t="shared" si="28"/>
        <v>3.640000000000015</v>
      </c>
      <c r="T20" s="295" t="e">
        <f t="shared" si="5"/>
        <v>#VALUE!</v>
      </c>
      <c r="U20" s="186" t="e">
        <f t="shared" si="29"/>
        <v>#VALUE!</v>
      </c>
      <c r="V20" s="184" t="e">
        <f t="shared" si="30"/>
        <v>#VALUE!</v>
      </c>
      <c r="W20" s="184" t="e">
        <f t="shared" si="31"/>
        <v>#VALUE!</v>
      </c>
      <c r="X20" s="158">
        <f t="shared" si="32"/>
        <v>0.5734619537464916</v>
      </c>
      <c r="Y20" s="159">
        <f t="shared" si="6"/>
        <v>0</v>
      </c>
      <c r="Z20" s="159">
        <f t="shared" si="7"/>
        <v>22.75</v>
      </c>
      <c r="AA20" s="55">
        <f t="shared" si="8"/>
        <v>0</v>
      </c>
      <c r="AB20" s="158" t="e">
        <f t="shared" si="33"/>
        <v>#VALUE!</v>
      </c>
      <c r="AC20" s="159" t="e">
        <f t="shared" si="9"/>
        <v>#VALUE!</v>
      </c>
      <c r="AD20" s="159" t="e">
        <f t="shared" si="10"/>
        <v>#VALUE!</v>
      </c>
      <c r="AE20" s="160" t="e">
        <f t="shared" si="11"/>
        <v>#VALUE!</v>
      </c>
      <c r="AF20" s="158">
        <f t="shared" si="34"/>
        <v>0.22938478149859698</v>
      </c>
      <c r="AG20" s="159">
        <f t="shared" si="12"/>
        <v>0</v>
      </c>
      <c r="AH20" s="159">
        <f t="shared" si="13"/>
        <v>3.640000000000015</v>
      </c>
      <c r="AI20" s="55">
        <f t="shared" si="14"/>
        <v>0</v>
      </c>
      <c r="AJ20" s="158" t="e">
        <f t="shared" si="35"/>
        <v>#VALUE!</v>
      </c>
      <c r="AK20" s="159" t="e">
        <f t="shared" si="15"/>
        <v>#VALUE!</v>
      </c>
      <c r="AL20" s="159" t="e">
        <f t="shared" si="16"/>
        <v>#VALUE!</v>
      </c>
      <c r="AM20" s="160" t="e">
        <f t="shared" si="17"/>
        <v>#VALUE!</v>
      </c>
    </row>
    <row r="21" spans="1:39" ht="12.75">
      <c r="A21" s="193">
        <v>5</v>
      </c>
      <c r="B21" s="200" t="s">
        <v>144</v>
      </c>
      <c r="C21" s="176" t="e">
        <f t="shared" si="18"/>
        <v>#VALUE!</v>
      </c>
      <c r="D21" s="177" t="e">
        <f t="shared" si="19"/>
        <v>#VALUE!</v>
      </c>
      <c r="E21" s="178" t="e">
        <f t="shared" si="20"/>
        <v>#VALUE!</v>
      </c>
      <c r="F21" s="176" t="e">
        <f t="shared" si="21"/>
        <v>#VALUE!</v>
      </c>
      <c r="G21" s="179" t="e">
        <f t="shared" si="2"/>
        <v>#VALUE!</v>
      </c>
      <c r="H21" s="200" t="s">
        <v>144</v>
      </c>
      <c r="I21" s="176" t="e">
        <f t="shared" si="22"/>
        <v>#VALUE!</v>
      </c>
      <c r="J21" s="177" t="e">
        <f t="shared" si="23"/>
        <v>#VALUE!</v>
      </c>
      <c r="K21" s="178" t="e">
        <f t="shared" si="24"/>
        <v>#VALUE!</v>
      </c>
      <c r="L21" s="176" t="e">
        <f t="shared" si="25"/>
        <v>#VALUE!</v>
      </c>
      <c r="M21" s="179" t="e">
        <f t="shared" si="3"/>
        <v>#VALUE!</v>
      </c>
      <c r="O21" s="185">
        <v>5</v>
      </c>
      <c r="P21" s="295" t="e">
        <f t="shared" si="4"/>
        <v>#VALUE!</v>
      </c>
      <c r="Q21" s="186" t="e">
        <f t="shared" si="26"/>
        <v>#VALUE!</v>
      </c>
      <c r="R21" s="184" t="e">
        <f t="shared" si="27"/>
        <v>#VALUE!</v>
      </c>
      <c r="S21" s="184" t="e">
        <f t="shared" si="28"/>
        <v>#VALUE!</v>
      </c>
      <c r="T21" s="295" t="e">
        <f t="shared" si="5"/>
        <v>#VALUE!</v>
      </c>
      <c r="U21" s="186" t="e">
        <f t="shared" si="29"/>
        <v>#VALUE!</v>
      </c>
      <c r="V21" s="184" t="e">
        <f t="shared" si="30"/>
        <v>#VALUE!</v>
      </c>
      <c r="W21" s="184" t="e">
        <f t="shared" si="31"/>
        <v>#VALUE!</v>
      </c>
      <c r="X21" s="158" t="e">
        <f t="shared" si="32"/>
        <v>#VALUE!</v>
      </c>
      <c r="Y21" s="159" t="e">
        <f t="shared" si="6"/>
        <v>#VALUE!</v>
      </c>
      <c r="Z21" s="159" t="e">
        <f t="shared" si="7"/>
        <v>#VALUE!</v>
      </c>
      <c r="AA21" s="55" t="e">
        <f t="shared" si="8"/>
        <v>#VALUE!</v>
      </c>
      <c r="AB21" s="158" t="e">
        <f t="shared" si="33"/>
        <v>#VALUE!</v>
      </c>
      <c r="AC21" s="159" t="e">
        <f t="shared" si="9"/>
        <v>#VALUE!</v>
      </c>
      <c r="AD21" s="159" t="e">
        <f t="shared" si="10"/>
        <v>#VALUE!</v>
      </c>
      <c r="AE21" s="160" t="e">
        <f t="shared" si="11"/>
        <v>#VALUE!</v>
      </c>
      <c r="AF21" s="158" t="e">
        <f t="shared" si="34"/>
        <v>#VALUE!</v>
      </c>
      <c r="AG21" s="159" t="e">
        <f t="shared" si="12"/>
        <v>#VALUE!</v>
      </c>
      <c r="AH21" s="159" t="e">
        <f t="shared" si="13"/>
        <v>#VALUE!</v>
      </c>
      <c r="AI21" s="55" t="e">
        <f t="shared" si="14"/>
        <v>#VALUE!</v>
      </c>
      <c r="AJ21" s="158" t="e">
        <f t="shared" si="35"/>
        <v>#VALUE!</v>
      </c>
      <c r="AK21" s="159" t="e">
        <f t="shared" si="15"/>
        <v>#VALUE!</v>
      </c>
      <c r="AL21" s="159" t="e">
        <f t="shared" si="16"/>
        <v>#VALUE!</v>
      </c>
      <c r="AM21" s="160" t="e">
        <f t="shared" si="17"/>
        <v>#VALUE!</v>
      </c>
    </row>
    <row r="22" spans="1:39" ht="12.75">
      <c r="A22" s="193">
        <v>6</v>
      </c>
      <c r="B22" s="200" t="s">
        <v>144</v>
      </c>
      <c r="C22" s="176" t="e">
        <f t="shared" si="18"/>
        <v>#VALUE!</v>
      </c>
      <c r="D22" s="177" t="e">
        <f t="shared" si="19"/>
        <v>#VALUE!</v>
      </c>
      <c r="E22" s="178" t="e">
        <f t="shared" si="20"/>
        <v>#VALUE!</v>
      </c>
      <c r="F22" s="176" t="e">
        <f t="shared" si="21"/>
        <v>#VALUE!</v>
      </c>
      <c r="G22" s="179" t="e">
        <f t="shared" si="2"/>
        <v>#VALUE!</v>
      </c>
      <c r="H22" s="200" t="s">
        <v>144</v>
      </c>
      <c r="I22" s="176" t="e">
        <f t="shared" si="22"/>
        <v>#VALUE!</v>
      </c>
      <c r="J22" s="177" t="e">
        <f t="shared" si="23"/>
        <v>#VALUE!</v>
      </c>
      <c r="K22" s="178" t="e">
        <f t="shared" si="24"/>
        <v>#VALUE!</v>
      </c>
      <c r="L22" s="176" t="e">
        <f t="shared" si="25"/>
        <v>#VALUE!</v>
      </c>
      <c r="M22" s="179" t="e">
        <f t="shared" si="3"/>
        <v>#VALUE!</v>
      </c>
      <c r="O22" s="185">
        <v>6</v>
      </c>
      <c r="P22" s="295" t="e">
        <f t="shared" si="4"/>
        <v>#VALUE!</v>
      </c>
      <c r="Q22" s="186" t="e">
        <f t="shared" si="26"/>
        <v>#VALUE!</v>
      </c>
      <c r="R22" s="184" t="e">
        <f t="shared" si="27"/>
        <v>#VALUE!</v>
      </c>
      <c r="S22" s="184" t="e">
        <f t="shared" si="28"/>
        <v>#VALUE!</v>
      </c>
      <c r="T22" s="295" t="e">
        <f t="shared" si="5"/>
        <v>#VALUE!</v>
      </c>
      <c r="U22" s="186" t="e">
        <f t="shared" si="29"/>
        <v>#VALUE!</v>
      </c>
      <c r="V22" s="184" t="e">
        <f t="shared" si="30"/>
        <v>#VALUE!</v>
      </c>
      <c r="W22" s="184" t="e">
        <f t="shared" si="31"/>
        <v>#VALUE!</v>
      </c>
      <c r="X22" s="158" t="e">
        <f t="shared" si="32"/>
        <v>#VALUE!</v>
      </c>
      <c r="Y22" s="159" t="e">
        <f t="shared" si="6"/>
        <v>#VALUE!</v>
      </c>
      <c r="Z22" s="159" t="e">
        <f t="shared" si="7"/>
        <v>#VALUE!</v>
      </c>
      <c r="AA22" s="55" t="e">
        <f t="shared" si="8"/>
        <v>#VALUE!</v>
      </c>
      <c r="AB22" s="158" t="e">
        <f t="shared" si="33"/>
        <v>#VALUE!</v>
      </c>
      <c r="AC22" s="159" t="e">
        <f t="shared" si="9"/>
        <v>#VALUE!</v>
      </c>
      <c r="AD22" s="159" t="e">
        <f t="shared" si="10"/>
        <v>#VALUE!</v>
      </c>
      <c r="AE22" s="160" t="e">
        <f t="shared" si="11"/>
        <v>#VALUE!</v>
      </c>
      <c r="AF22" s="158" t="e">
        <f t="shared" si="34"/>
        <v>#VALUE!</v>
      </c>
      <c r="AG22" s="159" t="e">
        <f t="shared" si="12"/>
        <v>#VALUE!</v>
      </c>
      <c r="AH22" s="159" t="e">
        <f t="shared" si="13"/>
        <v>#VALUE!</v>
      </c>
      <c r="AI22" s="55" t="e">
        <f t="shared" si="14"/>
        <v>#VALUE!</v>
      </c>
      <c r="AJ22" s="158" t="e">
        <f t="shared" si="35"/>
        <v>#VALUE!</v>
      </c>
      <c r="AK22" s="159" t="e">
        <f t="shared" si="15"/>
        <v>#VALUE!</v>
      </c>
      <c r="AL22" s="159" t="e">
        <f t="shared" si="16"/>
        <v>#VALUE!</v>
      </c>
      <c r="AM22" s="160" t="e">
        <f t="shared" si="17"/>
        <v>#VALUE!</v>
      </c>
    </row>
    <row r="23" spans="1:39" ht="12.75">
      <c r="A23" s="193">
        <v>7</v>
      </c>
      <c r="B23" s="200" t="s">
        <v>144</v>
      </c>
      <c r="C23" s="176" t="e">
        <f t="shared" si="18"/>
        <v>#VALUE!</v>
      </c>
      <c r="D23" s="177" t="e">
        <f t="shared" si="19"/>
        <v>#VALUE!</v>
      </c>
      <c r="E23" s="178" t="e">
        <f t="shared" si="20"/>
        <v>#VALUE!</v>
      </c>
      <c r="F23" s="176" t="e">
        <f t="shared" si="21"/>
        <v>#VALUE!</v>
      </c>
      <c r="G23" s="179" t="e">
        <f t="shared" si="2"/>
        <v>#VALUE!</v>
      </c>
      <c r="H23" s="200" t="s">
        <v>144</v>
      </c>
      <c r="I23" s="176" t="e">
        <f t="shared" si="22"/>
        <v>#VALUE!</v>
      </c>
      <c r="J23" s="177" t="e">
        <f t="shared" si="23"/>
        <v>#VALUE!</v>
      </c>
      <c r="K23" s="178" t="e">
        <f t="shared" si="24"/>
        <v>#VALUE!</v>
      </c>
      <c r="L23" s="176" t="e">
        <f t="shared" si="25"/>
        <v>#VALUE!</v>
      </c>
      <c r="M23" s="179" t="e">
        <f t="shared" si="3"/>
        <v>#VALUE!</v>
      </c>
      <c r="O23" s="185">
        <v>7</v>
      </c>
      <c r="P23" s="295" t="e">
        <f t="shared" si="4"/>
        <v>#VALUE!</v>
      </c>
      <c r="Q23" s="186" t="e">
        <f t="shared" si="26"/>
        <v>#VALUE!</v>
      </c>
      <c r="R23" s="184" t="e">
        <f t="shared" si="27"/>
        <v>#VALUE!</v>
      </c>
      <c r="S23" s="184" t="e">
        <f t="shared" si="28"/>
        <v>#VALUE!</v>
      </c>
      <c r="T23" s="295" t="e">
        <f t="shared" si="5"/>
        <v>#VALUE!</v>
      </c>
      <c r="U23" s="186" t="e">
        <f t="shared" si="29"/>
        <v>#VALUE!</v>
      </c>
      <c r="V23" s="184" t="e">
        <f t="shared" si="30"/>
        <v>#VALUE!</v>
      </c>
      <c r="W23" s="184" t="e">
        <f t="shared" si="31"/>
        <v>#VALUE!</v>
      </c>
      <c r="X23" s="158" t="e">
        <f t="shared" si="32"/>
        <v>#VALUE!</v>
      </c>
      <c r="Y23" s="159" t="e">
        <f t="shared" si="6"/>
        <v>#VALUE!</v>
      </c>
      <c r="Z23" s="159" t="e">
        <f t="shared" si="7"/>
        <v>#VALUE!</v>
      </c>
      <c r="AA23" s="55" t="e">
        <f t="shared" si="8"/>
        <v>#VALUE!</v>
      </c>
      <c r="AB23" s="158" t="e">
        <f t="shared" si="33"/>
        <v>#VALUE!</v>
      </c>
      <c r="AC23" s="159" t="e">
        <f t="shared" si="9"/>
        <v>#VALUE!</v>
      </c>
      <c r="AD23" s="159" t="e">
        <f t="shared" si="10"/>
        <v>#VALUE!</v>
      </c>
      <c r="AE23" s="160" t="e">
        <f t="shared" si="11"/>
        <v>#VALUE!</v>
      </c>
      <c r="AF23" s="158" t="e">
        <f t="shared" si="34"/>
        <v>#VALUE!</v>
      </c>
      <c r="AG23" s="159" t="e">
        <f t="shared" si="12"/>
        <v>#VALUE!</v>
      </c>
      <c r="AH23" s="159" t="e">
        <f t="shared" si="13"/>
        <v>#VALUE!</v>
      </c>
      <c r="AI23" s="55" t="e">
        <f t="shared" si="14"/>
        <v>#VALUE!</v>
      </c>
      <c r="AJ23" s="158" t="e">
        <f t="shared" si="35"/>
        <v>#VALUE!</v>
      </c>
      <c r="AK23" s="159" t="e">
        <f t="shared" si="15"/>
        <v>#VALUE!</v>
      </c>
      <c r="AL23" s="159" t="e">
        <f t="shared" si="16"/>
        <v>#VALUE!</v>
      </c>
      <c r="AM23" s="160" t="e">
        <f t="shared" si="17"/>
        <v>#VALUE!</v>
      </c>
    </row>
    <row r="24" spans="1:39" ht="12.75">
      <c r="A24" s="193">
        <v>8</v>
      </c>
      <c r="B24" s="200" t="s">
        <v>144</v>
      </c>
      <c r="C24" s="176" t="e">
        <f t="shared" si="18"/>
        <v>#VALUE!</v>
      </c>
      <c r="D24" s="177" t="e">
        <f t="shared" si="19"/>
        <v>#VALUE!</v>
      </c>
      <c r="E24" s="178" t="e">
        <f t="shared" si="20"/>
        <v>#VALUE!</v>
      </c>
      <c r="F24" s="176" t="e">
        <f t="shared" si="21"/>
        <v>#VALUE!</v>
      </c>
      <c r="G24" s="179" t="e">
        <f t="shared" si="2"/>
        <v>#VALUE!</v>
      </c>
      <c r="H24" s="200" t="s">
        <v>144</v>
      </c>
      <c r="I24" s="176" t="e">
        <f t="shared" si="22"/>
        <v>#VALUE!</v>
      </c>
      <c r="J24" s="177" t="e">
        <f t="shared" si="23"/>
        <v>#VALUE!</v>
      </c>
      <c r="K24" s="178" t="e">
        <f t="shared" si="24"/>
        <v>#VALUE!</v>
      </c>
      <c r="L24" s="176" t="e">
        <f t="shared" si="25"/>
        <v>#VALUE!</v>
      </c>
      <c r="M24" s="179" t="e">
        <f t="shared" si="3"/>
        <v>#VALUE!</v>
      </c>
      <c r="O24" s="185">
        <v>8</v>
      </c>
      <c r="P24" s="295" t="e">
        <f t="shared" si="4"/>
        <v>#VALUE!</v>
      </c>
      <c r="Q24" s="186" t="e">
        <f t="shared" si="26"/>
        <v>#VALUE!</v>
      </c>
      <c r="R24" s="184" t="e">
        <f t="shared" si="27"/>
        <v>#VALUE!</v>
      </c>
      <c r="S24" s="184" t="e">
        <f t="shared" si="28"/>
        <v>#VALUE!</v>
      </c>
      <c r="T24" s="295" t="e">
        <f t="shared" si="5"/>
        <v>#VALUE!</v>
      </c>
      <c r="U24" s="186" t="e">
        <f t="shared" si="29"/>
        <v>#VALUE!</v>
      </c>
      <c r="V24" s="184" t="e">
        <f t="shared" si="30"/>
        <v>#VALUE!</v>
      </c>
      <c r="W24" s="184" t="e">
        <f t="shared" si="31"/>
        <v>#VALUE!</v>
      </c>
      <c r="X24" s="158" t="e">
        <f t="shared" si="32"/>
        <v>#VALUE!</v>
      </c>
      <c r="Y24" s="159" t="e">
        <f t="shared" si="6"/>
        <v>#VALUE!</v>
      </c>
      <c r="Z24" s="159" t="e">
        <f t="shared" si="7"/>
        <v>#VALUE!</v>
      </c>
      <c r="AA24" s="55" t="e">
        <f t="shared" si="8"/>
        <v>#VALUE!</v>
      </c>
      <c r="AB24" s="158" t="e">
        <f t="shared" si="33"/>
        <v>#VALUE!</v>
      </c>
      <c r="AC24" s="159" t="e">
        <f t="shared" si="9"/>
        <v>#VALUE!</v>
      </c>
      <c r="AD24" s="159" t="e">
        <f t="shared" si="10"/>
        <v>#VALUE!</v>
      </c>
      <c r="AE24" s="160" t="e">
        <f t="shared" si="11"/>
        <v>#VALUE!</v>
      </c>
      <c r="AF24" s="158" t="e">
        <f t="shared" si="34"/>
        <v>#VALUE!</v>
      </c>
      <c r="AG24" s="159" t="e">
        <f t="shared" si="12"/>
        <v>#VALUE!</v>
      </c>
      <c r="AH24" s="159" t="e">
        <f t="shared" si="13"/>
        <v>#VALUE!</v>
      </c>
      <c r="AI24" s="55" t="e">
        <f t="shared" si="14"/>
        <v>#VALUE!</v>
      </c>
      <c r="AJ24" s="158" t="e">
        <f t="shared" si="35"/>
        <v>#VALUE!</v>
      </c>
      <c r="AK24" s="159" t="e">
        <f t="shared" si="15"/>
        <v>#VALUE!</v>
      </c>
      <c r="AL24" s="159" t="e">
        <f t="shared" si="16"/>
        <v>#VALUE!</v>
      </c>
      <c r="AM24" s="160" t="e">
        <f t="shared" si="17"/>
        <v>#VALUE!</v>
      </c>
    </row>
    <row r="25" spans="1:39" ht="12.75">
      <c r="A25" s="193">
        <v>9</v>
      </c>
      <c r="B25" s="200" t="s">
        <v>144</v>
      </c>
      <c r="C25" s="176" t="e">
        <f t="shared" si="18"/>
        <v>#VALUE!</v>
      </c>
      <c r="D25" s="177" t="e">
        <f t="shared" si="19"/>
        <v>#VALUE!</v>
      </c>
      <c r="E25" s="178" t="e">
        <f t="shared" si="20"/>
        <v>#VALUE!</v>
      </c>
      <c r="F25" s="176" t="e">
        <f t="shared" si="21"/>
        <v>#VALUE!</v>
      </c>
      <c r="G25" s="179" t="e">
        <f t="shared" si="2"/>
        <v>#VALUE!</v>
      </c>
      <c r="H25" s="200" t="s">
        <v>144</v>
      </c>
      <c r="I25" s="176" t="e">
        <f t="shared" si="22"/>
        <v>#VALUE!</v>
      </c>
      <c r="J25" s="177" t="e">
        <f t="shared" si="23"/>
        <v>#VALUE!</v>
      </c>
      <c r="K25" s="178" t="e">
        <f t="shared" si="24"/>
        <v>#VALUE!</v>
      </c>
      <c r="L25" s="176" t="e">
        <f t="shared" si="25"/>
        <v>#VALUE!</v>
      </c>
      <c r="M25" s="179" t="e">
        <f t="shared" si="3"/>
        <v>#VALUE!</v>
      </c>
      <c r="O25" s="185">
        <v>9</v>
      </c>
      <c r="P25" s="295" t="e">
        <f t="shared" si="4"/>
        <v>#VALUE!</v>
      </c>
      <c r="Q25" s="186" t="e">
        <f t="shared" si="26"/>
        <v>#VALUE!</v>
      </c>
      <c r="R25" s="184" t="e">
        <f t="shared" si="27"/>
        <v>#VALUE!</v>
      </c>
      <c r="S25" s="184" t="e">
        <f t="shared" si="28"/>
        <v>#VALUE!</v>
      </c>
      <c r="T25" s="295" t="e">
        <f t="shared" si="5"/>
        <v>#VALUE!</v>
      </c>
      <c r="U25" s="186" t="e">
        <f t="shared" si="29"/>
        <v>#VALUE!</v>
      </c>
      <c r="V25" s="184" t="e">
        <f t="shared" si="30"/>
        <v>#VALUE!</v>
      </c>
      <c r="W25" s="184" t="e">
        <f t="shared" si="31"/>
        <v>#VALUE!</v>
      </c>
      <c r="X25" s="158" t="e">
        <f t="shared" si="32"/>
        <v>#VALUE!</v>
      </c>
      <c r="Y25" s="159" t="e">
        <f t="shared" si="6"/>
        <v>#VALUE!</v>
      </c>
      <c r="Z25" s="159" t="e">
        <f t="shared" si="7"/>
        <v>#VALUE!</v>
      </c>
      <c r="AA25" s="55" t="e">
        <f t="shared" si="8"/>
        <v>#VALUE!</v>
      </c>
      <c r="AB25" s="158" t="e">
        <f t="shared" si="33"/>
        <v>#VALUE!</v>
      </c>
      <c r="AC25" s="159" t="e">
        <f t="shared" si="9"/>
        <v>#VALUE!</v>
      </c>
      <c r="AD25" s="159" t="e">
        <f t="shared" si="10"/>
        <v>#VALUE!</v>
      </c>
      <c r="AE25" s="160" t="e">
        <f t="shared" si="11"/>
        <v>#VALUE!</v>
      </c>
      <c r="AF25" s="158" t="e">
        <f t="shared" si="34"/>
        <v>#VALUE!</v>
      </c>
      <c r="AG25" s="159" t="e">
        <f t="shared" si="12"/>
        <v>#VALUE!</v>
      </c>
      <c r="AH25" s="159" t="e">
        <f t="shared" si="13"/>
        <v>#VALUE!</v>
      </c>
      <c r="AI25" s="55" t="e">
        <f t="shared" si="14"/>
        <v>#VALUE!</v>
      </c>
      <c r="AJ25" s="158" t="e">
        <f t="shared" si="35"/>
        <v>#VALUE!</v>
      </c>
      <c r="AK25" s="159" t="e">
        <f t="shared" si="15"/>
        <v>#VALUE!</v>
      </c>
      <c r="AL25" s="159" t="e">
        <f t="shared" si="16"/>
        <v>#VALUE!</v>
      </c>
      <c r="AM25" s="160" t="e">
        <f t="shared" si="17"/>
        <v>#VALUE!</v>
      </c>
    </row>
    <row r="26" spans="1:39" ht="12.75">
      <c r="A26" s="193">
        <v>10</v>
      </c>
      <c r="B26" s="200" t="s">
        <v>144</v>
      </c>
      <c r="C26" s="176" t="e">
        <f t="shared" si="18"/>
        <v>#VALUE!</v>
      </c>
      <c r="D26" s="177" t="e">
        <f t="shared" si="19"/>
        <v>#VALUE!</v>
      </c>
      <c r="E26" s="178" t="e">
        <f t="shared" si="20"/>
        <v>#VALUE!</v>
      </c>
      <c r="F26" s="176" t="e">
        <f t="shared" si="21"/>
        <v>#VALUE!</v>
      </c>
      <c r="G26" s="179" t="e">
        <f t="shared" si="2"/>
        <v>#VALUE!</v>
      </c>
      <c r="H26" s="200" t="s">
        <v>144</v>
      </c>
      <c r="I26" s="176" t="e">
        <f t="shared" si="22"/>
        <v>#VALUE!</v>
      </c>
      <c r="J26" s="177" t="e">
        <f t="shared" si="23"/>
        <v>#VALUE!</v>
      </c>
      <c r="K26" s="178" t="e">
        <f t="shared" si="24"/>
        <v>#VALUE!</v>
      </c>
      <c r="L26" s="176" t="e">
        <f t="shared" si="25"/>
        <v>#VALUE!</v>
      </c>
      <c r="M26" s="179" t="e">
        <f t="shared" si="3"/>
        <v>#VALUE!</v>
      </c>
      <c r="N26" s="9"/>
      <c r="O26" s="185">
        <v>10</v>
      </c>
      <c r="P26" s="295" t="e">
        <f t="shared" si="4"/>
        <v>#VALUE!</v>
      </c>
      <c r="Q26" s="186" t="e">
        <f t="shared" si="26"/>
        <v>#VALUE!</v>
      </c>
      <c r="R26" s="184" t="e">
        <f t="shared" si="27"/>
        <v>#VALUE!</v>
      </c>
      <c r="S26" s="184" t="e">
        <f t="shared" si="28"/>
        <v>#VALUE!</v>
      </c>
      <c r="T26" s="295" t="e">
        <f t="shared" si="5"/>
        <v>#VALUE!</v>
      </c>
      <c r="U26" s="186" t="e">
        <f t="shared" si="29"/>
        <v>#VALUE!</v>
      </c>
      <c r="V26" s="184" t="e">
        <f t="shared" si="30"/>
        <v>#VALUE!</v>
      </c>
      <c r="W26" s="184" t="e">
        <f t="shared" si="31"/>
        <v>#VALUE!</v>
      </c>
      <c r="X26" s="158" t="e">
        <f t="shared" si="32"/>
        <v>#VALUE!</v>
      </c>
      <c r="Y26" s="159" t="e">
        <f t="shared" si="6"/>
        <v>#VALUE!</v>
      </c>
      <c r="Z26" s="159" t="e">
        <f t="shared" si="7"/>
        <v>#VALUE!</v>
      </c>
      <c r="AA26" s="55" t="e">
        <f t="shared" si="8"/>
        <v>#VALUE!</v>
      </c>
      <c r="AB26" s="158" t="e">
        <f t="shared" si="33"/>
        <v>#VALUE!</v>
      </c>
      <c r="AC26" s="159" t="e">
        <f t="shared" si="9"/>
        <v>#VALUE!</v>
      </c>
      <c r="AD26" s="159" t="e">
        <f t="shared" si="10"/>
        <v>#VALUE!</v>
      </c>
      <c r="AE26" s="160" t="e">
        <f t="shared" si="11"/>
        <v>#VALUE!</v>
      </c>
      <c r="AF26" s="158" t="e">
        <f t="shared" si="34"/>
        <v>#VALUE!</v>
      </c>
      <c r="AG26" s="159" t="e">
        <f t="shared" si="12"/>
        <v>#VALUE!</v>
      </c>
      <c r="AH26" s="159" t="e">
        <f t="shared" si="13"/>
        <v>#VALUE!</v>
      </c>
      <c r="AI26" s="55" t="e">
        <f t="shared" si="14"/>
        <v>#VALUE!</v>
      </c>
      <c r="AJ26" s="158" t="e">
        <f t="shared" si="35"/>
        <v>#VALUE!</v>
      </c>
      <c r="AK26" s="159" t="e">
        <f t="shared" si="15"/>
        <v>#VALUE!</v>
      </c>
      <c r="AL26" s="159" t="e">
        <f t="shared" si="16"/>
        <v>#VALUE!</v>
      </c>
      <c r="AM26" s="160" t="e">
        <f t="shared" si="17"/>
        <v>#VALUE!</v>
      </c>
    </row>
    <row r="27" spans="1:39" ht="12.75">
      <c r="A27" s="193">
        <v>11</v>
      </c>
      <c r="B27" s="200" t="s">
        <v>144</v>
      </c>
      <c r="C27" s="176" t="e">
        <f t="shared" si="18"/>
        <v>#VALUE!</v>
      </c>
      <c r="D27" s="177" t="e">
        <f t="shared" si="19"/>
        <v>#VALUE!</v>
      </c>
      <c r="E27" s="178" t="e">
        <f t="shared" si="20"/>
        <v>#VALUE!</v>
      </c>
      <c r="F27" s="176" t="e">
        <f t="shared" si="21"/>
        <v>#VALUE!</v>
      </c>
      <c r="G27" s="179" t="e">
        <f t="shared" si="2"/>
        <v>#VALUE!</v>
      </c>
      <c r="H27" s="200" t="s">
        <v>144</v>
      </c>
      <c r="I27" s="176" t="e">
        <f t="shared" si="22"/>
        <v>#VALUE!</v>
      </c>
      <c r="J27" s="177" t="e">
        <f t="shared" si="23"/>
        <v>#VALUE!</v>
      </c>
      <c r="K27" s="178" t="e">
        <f t="shared" si="24"/>
        <v>#VALUE!</v>
      </c>
      <c r="L27" s="176" t="e">
        <f t="shared" si="25"/>
        <v>#VALUE!</v>
      </c>
      <c r="M27" s="179" t="e">
        <f t="shared" si="3"/>
        <v>#VALUE!</v>
      </c>
      <c r="N27" s="9"/>
      <c r="O27" s="185">
        <v>11</v>
      </c>
      <c r="P27" s="295" t="e">
        <f t="shared" si="4"/>
        <v>#VALUE!</v>
      </c>
      <c r="Q27" s="186" t="e">
        <f t="shared" si="26"/>
        <v>#VALUE!</v>
      </c>
      <c r="R27" s="184" t="e">
        <f t="shared" si="27"/>
        <v>#VALUE!</v>
      </c>
      <c r="S27" s="184" t="e">
        <f t="shared" si="28"/>
        <v>#VALUE!</v>
      </c>
      <c r="T27" s="295" t="e">
        <f t="shared" si="5"/>
        <v>#VALUE!</v>
      </c>
      <c r="U27" s="186" t="e">
        <f t="shared" si="29"/>
        <v>#VALUE!</v>
      </c>
      <c r="V27" s="184" t="e">
        <f t="shared" si="30"/>
        <v>#VALUE!</v>
      </c>
      <c r="W27" s="184" t="e">
        <f t="shared" si="31"/>
        <v>#VALUE!</v>
      </c>
      <c r="X27" s="158" t="e">
        <f t="shared" si="32"/>
        <v>#VALUE!</v>
      </c>
      <c r="Y27" s="159" t="e">
        <f t="shared" si="6"/>
        <v>#VALUE!</v>
      </c>
      <c r="Z27" s="159" t="e">
        <f t="shared" si="7"/>
        <v>#VALUE!</v>
      </c>
      <c r="AA27" s="55" t="e">
        <f t="shared" si="8"/>
        <v>#VALUE!</v>
      </c>
      <c r="AB27" s="158" t="e">
        <f t="shared" si="33"/>
        <v>#VALUE!</v>
      </c>
      <c r="AC27" s="159" t="e">
        <f t="shared" si="9"/>
        <v>#VALUE!</v>
      </c>
      <c r="AD27" s="159" t="e">
        <f t="shared" si="10"/>
        <v>#VALUE!</v>
      </c>
      <c r="AE27" s="160" t="e">
        <f t="shared" si="11"/>
        <v>#VALUE!</v>
      </c>
      <c r="AF27" s="158" t="e">
        <f t="shared" si="34"/>
        <v>#VALUE!</v>
      </c>
      <c r="AG27" s="159" t="e">
        <f t="shared" si="12"/>
        <v>#VALUE!</v>
      </c>
      <c r="AH27" s="159" t="e">
        <f t="shared" si="13"/>
        <v>#VALUE!</v>
      </c>
      <c r="AI27" s="55" t="e">
        <f t="shared" si="14"/>
        <v>#VALUE!</v>
      </c>
      <c r="AJ27" s="158" t="e">
        <f t="shared" si="35"/>
        <v>#VALUE!</v>
      </c>
      <c r="AK27" s="159" t="e">
        <f t="shared" si="15"/>
        <v>#VALUE!</v>
      </c>
      <c r="AL27" s="159" t="e">
        <f t="shared" si="16"/>
        <v>#VALUE!</v>
      </c>
      <c r="AM27" s="160" t="e">
        <f t="shared" si="17"/>
        <v>#VALUE!</v>
      </c>
    </row>
    <row r="28" spans="1:39" ht="12.75">
      <c r="A28" s="193">
        <v>12</v>
      </c>
      <c r="B28" s="200" t="s">
        <v>144</v>
      </c>
      <c r="C28" s="176" t="e">
        <f t="shared" si="18"/>
        <v>#VALUE!</v>
      </c>
      <c r="D28" s="177" t="e">
        <f t="shared" si="19"/>
        <v>#VALUE!</v>
      </c>
      <c r="E28" s="178" t="e">
        <f t="shared" si="20"/>
        <v>#VALUE!</v>
      </c>
      <c r="F28" s="176" t="e">
        <f t="shared" si="21"/>
        <v>#VALUE!</v>
      </c>
      <c r="G28" s="179" t="e">
        <f t="shared" si="2"/>
        <v>#VALUE!</v>
      </c>
      <c r="H28" s="200" t="s">
        <v>144</v>
      </c>
      <c r="I28" s="176" t="e">
        <f t="shared" si="22"/>
        <v>#VALUE!</v>
      </c>
      <c r="J28" s="177" t="e">
        <f t="shared" si="23"/>
        <v>#VALUE!</v>
      </c>
      <c r="K28" s="178" t="e">
        <f t="shared" si="24"/>
        <v>#VALUE!</v>
      </c>
      <c r="L28" s="176" t="e">
        <f t="shared" si="25"/>
        <v>#VALUE!</v>
      </c>
      <c r="M28" s="179" t="e">
        <f t="shared" si="3"/>
        <v>#VALUE!</v>
      </c>
      <c r="N28" s="15"/>
      <c r="O28" s="185">
        <v>12</v>
      </c>
      <c r="P28" s="295" t="e">
        <f t="shared" si="4"/>
        <v>#VALUE!</v>
      </c>
      <c r="Q28" s="186" t="e">
        <f t="shared" si="26"/>
        <v>#VALUE!</v>
      </c>
      <c r="R28" s="184" t="e">
        <f t="shared" si="27"/>
        <v>#VALUE!</v>
      </c>
      <c r="S28" s="184" t="e">
        <f t="shared" si="28"/>
        <v>#VALUE!</v>
      </c>
      <c r="T28" s="295" t="e">
        <f t="shared" si="5"/>
        <v>#VALUE!</v>
      </c>
      <c r="U28" s="186" t="e">
        <f t="shared" si="29"/>
        <v>#VALUE!</v>
      </c>
      <c r="V28" s="184" t="e">
        <f t="shared" si="30"/>
        <v>#VALUE!</v>
      </c>
      <c r="W28" s="184" t="e">
        <f t="shared" si="31"/>
        <v>#VALUE!</v>
      </c>
      <c r="X28" s="158" t="e">
        <f t="shared" si="32"/>
        <v>#VALUE!</v>
      </c>
      <c r="Y28" s="159" t="e">
        <f t="shared" si="6"/>
        <v>#VALUE!</v>
      </c>
      <c r="Z28" s="159" t="e">
        <f t="shared" si="7"/>
        <v>#VALUE!</v>
      </c>
      <c r="AA28" s="55" t="e">
        <f t="shared" si="8"/>
        <v>#VALUE!</v>
      </c>
      <c r="AB28" s="158" t="e">
        <f t="shared" si="33"/>
        <v>#VALUE!</v>
      </c>
      <c r="AC28" s="159" t="e">
        <f t="shared" si="9"/>
        <v>#VALUE!</v>
      </c>
      <c r="AD28" s="159" t="e">
        <f t="shared" si="10"/>
        <v>#VALUE!</v>
      </c>
      <c r="AE28" s="160" t="e">
        <f t="shared" si="11"/>
        <v>#VALUE!</v>
      </c>
      <c r="AF28" s="158" t="e">
        <f t="shared" si="34"/>
        <v>#VALUE!</v>
      </c>
      <c r="AG28" s="159" t="e">
        <f t="shared" si="12"/>
        <v>#VALUE!</v>
      </c>
      <c r="AH28" s="159" t="e">
        <f t="shared" si="13"/>
        <v>#VALUE!</v>
      </c>
      <c r="AI28" s="55" t="e">
        <f t="shared" si="14"/>
        <v>#VALUE!</v>
      </c>
      <c r="AJ28" s="158" t="e">
        <f t="shared" si="35"/>
        <v>#VALUE!</v>
      </c>
      <c r="AK28" s="159" t="e">
        <f t="shared" si="15"/>
        <v>#VALUE!</v>
      </c>
      <c r="AL28" s="159" t="e">
        <f t="shared" si="16"/>
        <v>#VALUE!</v>
      </c>
      <c r="AM28" s="160" t="e">
        <f t="shared" si="17"/>
        <v>#VALUE!</v>
      </c>
    </row>
    <row r="29" spans="1:39" ht="12.75">
      <c r="A29" s="193">
        <v>13</v>
      </c>
      <c r="B29" s="200" t="s">
        <v>144</v>
      </c>
      <c r="C29" s="176" t="e">
        <f t="shared" si="18"/>
        <v>#VALUE!</v>
      </c>
      <c r="D29" s="177" t="e">
        <f t="shared" si="19"/>
        <v>#VALUE!</v>
      </c>
      <c r="E29" s="178" t="e">
        <f t="shared" si="20"/>
        <v>#VALUE!</v>
      </c>
      <c r="F29" s="176" t="e">
        <f t="shared" si="21"/>
        <v>#VALUE!</v>
      </c>
      <c r="G29" s="179" t="e">
        <f t="shared" si="2"/>
        <v>#VALUE!</v>
      </c>
      <c r="H29" s="200" t="s">
        <v>144</v>
      </c>
      <c r="I29" s="176" t="e">
        <f t="shared" si="22"/>
        <v>#VALUE!</v>
      </c>
      <c r="J29" s="177" t="e">
        <f t="shared" si="23"/>
        <v>#VALUE!</v>
      </c>
      <c r="K29" s="178" t="e">
        <f t="shared" si="24"/>
        <v>#VALUE!</v>
      </c>
      <c r="L29" s="176" t="e">
        <f t="shared" si="25"/>
        <v>#VALUE!</v>
      </c>
      <c r="M29" s="179" t="e">
        <f t="shared" si="3"/>
        <v>#VALUE!</v>
      </c>
      <c r="N29" s="14"/>
      <c r="O29" s="185">
        <v>13</v>
      </c>
      <c r="P29" s="295" t="e">
        <f t="shared" si="4"/>
        <v>#VALUE!</v>
      </c>
      <c r="Q29" s="186" t="e">
        <f t="shared" si="26"/>
        <v>#VALUE!</v>
      </c>
      <c r="R29" s="184" t="e">
        <f t="shared" si="27"/>
        <v>#VALUE!</v>
      </c>
      <c r="S29" s="184" t="e">
        <f t="shared" si="28"/>
        <v>#VALUE!</v>
      </c>
      <c r="T29" s="295" t="e">
        <f t="shared" si="5"/>
        <v>#VALUE!</v>
      </c>
      <c r="U29" s="186" t="e">
        <f t="shared" si="29"/>
        <v>#VALUE!</v>
      </c>
      <c r="V29" s="184" t="e">
        <f t="shared" si="30"/>
        <v>#VALUE!</v>
      </c>
      <c r="W29" s="184" t="e">
        <f t="shared" si="31"/>
        <v>#VALUE!</v>
      </c>
      <c r="X29" s="158" t="e">
        <f t="shared" si="32"/>
        <v>#VALUE!</v>
      </c>
      <c r="Y29" s="159" t="e">
        <f t="shared" si="6"/>
        <v>#VALUE!</v>
      </c>
      <c r="Z29" s="159" t="e">
        <f t="shared" si="7"/>
        <v>#VALUE!</v>
      </c>
      <c r="AA29" s="55" t="e">
        <f t="shared" si="8"/>
        <v>#VALUE!</v>
      </c>
      <c r="AB29" s="158" t="e">
        <f t="shared" si="33"/>
        <v>#VALUE!</v>
      </c>
      <c r="AC29" s="159" t="e">
        <f t="shared" si="9"/>
        <v>#VALUE!</v>
      </c>
      <c r="AD29" s="159" t="e">
        <f t="shared" si="10"/>
        <v>#VALUE!</v>
      </c>
      <c r="AE29" s="160" t="e">
        <f t="shared" si="11"/>
        <v>#VALUE!</v>
      </c>
      <c r="AF29" s="158" t="e">
        <f t="shared" si="34"/>
        <v>#VALUE!</v>
      </c>
      <c r="AG29" s="159" t="e">
        <f t="shared" si="12"/>
        <v>#VALUE!</v>
      </c>
      <c r="AH29" s="159" t="e">
        <f t="shared" si="13"/>
        <v>#VALUE!</v>
      </c>
      <c r="AI29" s="55" t="e">
        <f t="shared" si="14"/>
        <v>#VALUE!</v>
      </c>
      <c r="AJ29" s="158" t="e">
        <f t="shared" si="35"/>
        <v>#VALUE!</v>
      </c>
      <c r="AK29" s="159" t="e">
        <f t="shared" si="15"/>
        <v>#VALUE!</v>
      </c>
      <c r="AL29" s="159" t="e">
        <f t="shared" si="16"/>
        <v>#VALUE!</v>
      </c>
      <c r="AM29" s="160" t="e">
        <f t="shared" si="17"/>
        <v>#VALUE!</v>
      </c>
    </row>
    <row r="30" spans="1:39" ht="12.75">
      <c r="A30" s="193">
        <v>14</v>
      </c>
      <c r="B30" s="200" t="s">
        <v>144</v>
      </c>
      <c r="C30" s="176" t="e">
        <f t="shared" si="18"/>
        <v>#VALUE!</v>
      </c>
      <c r="D30" s="177" t="e">
        <f t="shared" si="19"/>
        <v>#VALUE!</v>
      </c>
      <c r="E30" s="178" t="e">
        <f t="shared" si="20"/>
        <v>#VALUE!</v>
      </c>
      <c r="F30" s="176" t="e">
        <f t="shared" si="21"/>
        <v>#VALUE!</v>
      </c>
      <c r="G30" s="179" t="e">
        <f t="shared" si="2"/>
        <v>#VALUE!</v>
      </c>
      <c r="H30" s="200" t="s">
        <v>144</v>
      </c>
      <c r="I30" s="176" t="e">
        <f t="shared" si="22"/>
        <v>#VALUE!</v>
      </c>
      <c r="J30" s="177" t="e">
        <f t="shared" si="23"/>
        <v>#VALUE!</v>
      </c>
      <c r="K30" s="178" t="e">
        <f t="shared" si="24"/>
        <v>#VALUE!</v>
      </c>
      <c r="L30" s="176" t="e">
        <f t="shared" si="25"/>
        <v>#VALUE!</v>
      </c>
      <c r="M30" s="179" t="e">
        <f t="shared" si="3"/>
        <v>#VALUE!</v>
      </c>
      <c r="N30" s="14"/>
      <c r="O30" s="185">
        <v>14</v>
      </c>
      <c r="P30" s="295" t="e">
        <f t="shared" si="4"/>
        <v>#VALUE!</v>
      </c>
      <c r="Q30" s="186" t="e">
        <f t="shared" si="26"/>
        <v>#VALUE!</v>
      </c>
      <c r="R30" s="184" t="e">
        <f t="shared" si="27"/>
        <v>#VALUE!</v>
      </c>
      <c r="S30" s="184" t="e">
        <f t="shared" si="28"/>
        <v>#VALUE!</v>
      </c>
      <c r="T30" s="295" t="e">
        <f t="shared" si="5"/>
        <v>#VALUE!</v>
      </c>
      <c r="U30" s="186" t="e">
        <f t="shared" si="29"/>
        <v>#VALUE!</v>
      </c>
      <c r="V30" s="184" t="e">
        <f t="shared" si="30"/>
        <v>#VALUE!</v>
      </c>
      <c r="W30" s="184" t="e">
        <f t="shared" si="31"/>
        <v>#VALUE!</v>
      </c>
      <c r="X30" s="158" t="e">
        <f t="shared" si="32"/>
        <v>#VALUE!</v>
      </c>
      <c r="Y30" s="159" t="e">
        <f t="shared" si="6"/>
        <v>#VALUE!</v>
      </c>
      <c r="Z30" s="159" t="e">
        <f t="shared" si="7"/>
        <v>#VALUE!</v>
      </c>
      <c r="AA30" s="55" t="e">
        <f t="shared" si="8"/>
        <v>#VALUE!</v>
      </c>
      <c r="AB30" s="158" t="e">
        <f t="shared" si="33"/>
        <v>#VALUE!</v>
      </c>
      <c r="AC30" s="159" t="e">
        <f t="shared" si="9"/>
        <v>#VALUE!</v>
      </c>
      <c r="AD30" s="159" t="e">
        <f t="shared" si="10"/>
        <v>#VALUE!</v>
      </c>
      <c r="AE30" s="160" t="e">
        <f t="shared" si="11"/>
        <v>#VALUE!</v>
      </c>
      <c r="AF30" s="158" t="e">
        <f t="shared" si="34"/>
        <v>#VALUE!</v>
      </c>
      <c r="AG30" s="159" t="e">
        <f t="shared" si="12"/>
        <v>#VALUE!</v>
      </c>
      <c r="AH30" s="159" t="e">
        <f t="shared" si="13"/>
        <v>#VALUE!</v>
      </c>
      <c r="AI30" s="55" t="e">
        <f t="shared" si="14"/>
        <v>#VALUE!</v>
      </c>
      <c r="AJ30" s="158" t="e">
        <f t="shared" si="35"/>
        <v>#VALUE!</v>
      </c>
      <c r="AK30" s="159" t="e">
        <f t="shared" si="15"/>
        <v>#VALUE!</v>
      </c>
      <c r="AL30" s="159" t="e">
        <f t="shared" si="16"/>
        <v>#VALUE!</v>
      </c>
      <c r="AM30" s="160" t="e">
        <f t="shared" si="17"/>
        <v>#VALUE!</v>
      </c>
    </row>
    <row r="31" spans="1:39" ht="12.75">
      <c r="A31" s="193">
        <v>15</v>
      </c>
      <c r="B31" s="200" t="s">
        <v>144</v>
      </c>
      <c r="C31" s="176" t="e">
        <f t="shared" si="18"/>
        <v>#VALUE!</v>
      </c>
      <c r="D31" s="177" t="e">
        <f t="shared" si="19"/>
        <v>#VALUE!</v>
      </c>
      <c r="E31" s="178" t="e">
        <f t="shared" si="20"/>
        <v>#VALUE!</v>
      </c>
      <c r="F31" s="176" t="e">
        <f t="shared" si="21"/>
        <v>#VALUE!</v>
      </c>
      <c r="G31" s="179" t="e">
        <f t="shared" si="2"/>
        <v>#VALUE!</v>
      </c>
      <c r="H31" s="200" t="s">
        <v>144</v>
      </c>
      <c r="I31" s="176" t="e">
        <f t="shared" si="22"/>
        <v>#VALUE!</v>
      </c>
      <c r="J31" s="177" t="e">
        <f t="shared" si="23"/>
        <v>#VALUE!</v>
      </c>
      <c r="K31" s="178" t="e">
        <f t="shared" si="24"/>
        <v>#VALUE!</v>
      </c>
      <c r="L31" s="176" t="e">
        <f t="shared" si="25"/>
        <v>#VALUE!</v>
      </c>
      <c r="M31" s="179" t="e">
        <f t="shared" si="3"/>
        <v>#VALUE!</v>
      </c>
      <c r="N31" s="4"/>
      <c r="O31" s="185">
        <v>15</v>
      </c>
      <c r="P31" s="295" t="e">
        <f t="shared" si="4"/>
        <v>#VALUE!</v>
      </c>
      <c r="Q31" s="186" t="e">
        <f t="shared" si="26"/>
        <v>#VALUE!</v>
      </c>
      <c r="R31" s="184" t="e">
        <f t="shared" si="27"/>
        <v>#VALUE!</v>
      </c>
      <c r="S31" s="184" t="e">
        <f t="shared" si="28"/>
        <v>#VALUE!</v>
      </c>
      <c r="T31" s="295" t="e">
        <f t="shared" si="5"/>
        <v>#VALUE!</v>
      </c>
      <c r="U31" s="186" t="e">
        <f t="shared" si="29"/>
        <v>#VALUE!</v>
      </c>
      <c r="V31" s="184" t="e">
        <f t="shared" si="30"/>
        <v>#VALUE!</v>
      </c>
      <c r="W31" s="184" t="e">
        <f t="shared" si="31"/>
        <v>#VALUE!</v>
      </c>
      <c r="X31" s="158" t="e">
        <f t="shared" si="32"/>
        <v>#VALUE!</v>
      </c>
      <c r="Y31" s="159" t="e">
        <f t="shared" si="6"/>
        <v>#VALUE!</v>
      </c>
      <c r="Z31" s="159" t="e">
        <f t="shared" si="7"/>
        <v>#VALUE!</v>
      </c>
      <c r="AA31" s="55" t="e">
        <f t="shared" si="8"/>
        <v>#VALUE!</v>
      </c>
      <c r="AB31" s="158" t="e">
        <f t="shared" si="33"/>
        <v>#VALUE!</v>
      </c>
      <c r="AC31" s="159" t="e">
        <f t="shared" si="9"/>
        <v>#VALUE!</v>
      </c>
      <c r="AD31" s="159" t="e">
        <f t="shared" si="10"/>
        <v>#VALUE!</v>
      </c>
      <c r="AE31" s="160" t="e">
        <f t="shared" si="11"/>
        <v>#VALUE!</v>
      </c>
      <c r="AF31" s="158" t="e">
        <f t="shared" si="34"/>
        <v>#VALUE!</v>
      </c>
      <c r="AG31" s="159" t="e">
        <f t="shared" si="12"/>
        <v>#VALUE!</v>
      </c>
      <c r="AH31" s="159" t="e">
        <f t="shared" si="13"/>
        <v>#VALUE!</v>
      </c>
      <c r="AI31" s="55" t="e">
        <f t="shared" si="14"/>
        <v>#VALUE!</v>
      </c>
      <c r="AJ31" s="158" t="e">
        <f t="shared" si="35"/>
        <v>#VALUE!</v>
      </c>
      <c r="AK31" s="159" t="e">
        <f t="shared" si="15"/>
        <v>#VALUE!</v>
      </c>
      <c r="AL31" s="159" t="e">
        <f t="shared" si="16"/>
        <v>#VALUE!</v>
      </c>
      <c r="AM31" s="160" t="e">
        <f t="shared" si="17"/>
        <v>#VALUE!</v>
      </c>
    </row>
    <row r="32" spans="1:39" ht="12.75">
      <c r="A32" s="193">
        <v>16</v>
      </c>
      <c r="B32" s="200" t="s">
        <v>144</v>
      </c>
      <c r="C32" s="176" t="e">
        <f t="shared" si="18"/>
        <v>#VALUE!</v>
      </c>
      <c r="D32" s="177" t="e">
        <f t="shared" si="19"/>
        <v>#VALUE!</v>
      </c>
      <c r="E32" s="178" t="e">
        <f t="shared" si="20"/>
        <v>#VALUE!</v>
      </c>
      <c r="F32" s="176" t="e">
        <f t="shared" si="21"/>
        <v>#VALUE!</v>
      </c>
      <c r="G32" s="179" t="e">
        <f t="shared" si="2"/>
        <v>#VALUE!</v>
      </c>
      <c r="H32" s="200" t="s">
        <v>144</v>
      </c>
      <c r="I32" s="176" t="e">
        <f t="shared" si="22"/>
        <v>#VALUE!</v>
      </c>
      <c r="J32" s="177" t="e">
        <f t="shared" si="23"/>
        <v>#VALUE!</v>
      </c>
      <c r="K32" s="178" t="e">
        <f t="shared" si="24"/>
        <v>#VALUE!</v>
      </c>
      <c r="L32" s="176" t="e">
        <f t="shared" si="25"/>
        <v>#VALUE!</v>
      </c>
      <c r="M32" s="179" t="e">
        <f t="shared" si="3"/>
        <v>#VALUE!</v>
      </c>
      <c r="N32" s="4"/>
      <c r="O32" s="185">
        <v>16</v>
      </c>
      <c r="P32" s="295" t="e">
        <f t="shared" si="4"/>
        <v>#VALUE!</v>
      </c>
      <c r="Q32" s="186" t="e">
        <f t="shared" si="26"/>
        <v>#VALUE!</v>
      </c>
      <c r="R32" s="184" t="e">
        <f t="shared" si="27"/>
        <v>#VALUE!</v>
      </c>
      <c r="S32" s="184" t="e">
        <f t="shared" si="28"/>
        <v>#VALUE!</v>
      </c>
      <c r="T32" s="295" t="e">
        <f t="shared" si="5"/>
        <v>#VALUE!</v>
      </c>
      <c r="U32" s="186" t="e">
        <f t="shared" si="29"/>
        <v>#VALUE!</v>
      </c>
      <c r="V32" s="184" t="e">
        <f t="shared" si="30"/>
        <v>#VALUE!</v>
      </c>
      <c r="W32" s="184" t="e">
        <f t="shared" si="31"/>
        <v>#VALUE!</v>
      </c>
      <c r="X32" s="158" t="e">
        <f t="shared" si="32"/>
        <v>#VALUE!</v>
      </c>
      <c r="Y32" s="159" t="e">
        <f t="shared" si="6"/>
        <v>#VALUE!</v>
      </c>
      <c r="Z32" s="159" t="e">
        <f t="shared" si="7"/>
        <v>#VALUE!</v>
      </c>
      <c r="AA32" s="55" t="e">
        <f t="shared" si="8"/>
        <v>#VALUE!</v>
      </c>
      <c r="AB32" s="158" t="e">
        <f t="shared" si="33"/>
        <v>#VALUE!</v>
      </c>
      <c r="AC32" s="159" t="e">
        <f t="shared" si="9"/>
        <v>#VALUE!</v>
      </c>
      <c r="AD32" s="159" t="e">
        <f t="shared" si="10"/>
        <v>#VALUE!</v>
      </c>
      <c r="AE32" s="160" t="e">
        <f t="shared" si="11"/>
        <v>#VALUE!</v>
      </c>
      <c r="AF32" s="158" t="e">
        <f t="shared" si="34"/>
        <v>#VALUE!</v>
      </c>
      <c r="AG32" s="159" t="e">
        <f t="shared" si="12"/>
        <v>#VALUE!</v>
      </c>
      <c r="AH32" s="159" t="e">
        <f t="shared" si="13"/>
        <v>#VALUE!</v>
      </c>
      <c r="AI32" s="55" t="e">
        <f t="shared" si="14"/>
        <v>#VALUE!</v>
      </c>
      <c r="AJ32" s="158" t="e">
        <f t="shared" si="35"/>
        <v>#VALUE!</v>
      </c>
      <c r="AK32" s="159" t="e">
        <f t="shared" si="15"/>
        <v>#VALUE!</v>
      </c>
      <c r="AL32" s="159" t="e">
        <f t="shared" si="16"/>
        <v>#VALUE!</v>
      </c>
      <c r="AM32" s="160" t="e">
        <f t="shared" si="17"/>
        <v>#VALUE!</v>
      </c>
    </row>
    <row r="33" spans="1:39" ht="12.75">
      <c r="A33" s="193">
        <v>17</v>
      </c>
      <c r="B33" s="200" t="s">
        <v>144</v>
      </c>
      <c r="C33" s="176" t="e">
        <f t="shared" si="18"/>
        <v>#VALUE!</v>
      </c>
      <c r="D33" s="177" t="e">
        <f t="shared" si="19"/>
        <v>#VALUE!</v>
      </c>
      <c r="E33" s="178" t="e">
        <f t="shared" si="20"/>
        <v>#VALUE!</v>
      </c>
      <c r="F33" s="176" t="e">
        <f t="shared" si="21"/>
        <v>#VALUE!</v>
      </c>
      <c r="G33" s="179" t="e">
        <f t="shared" si="2"/>
        <v>#VALUE!</v>
      </c>
      <c r="H33" s="200" t="s">
        <v>144</v>
      </c>
      <c r="I33" s="176" t="e">
        <f t="shared" si="22"/>
        <v>#VALUE!</v>
      </c>
      <c r="J33" s="177" t="e">
        <f t="shared" si="23"/>
        <v>#VALUE!</v>
      </c>
      <c r="K33" s="178" t="e">
        <f t="shared" si="24"/>
        <v>#VALUE!</v>
      </c>
      <c r="L33" s="176" t="e">
        <f t="shared" si="25"/>
        <v>#VALUE!</v>
      </c>
      <c r="M33" s="179" t="e">
        <f t="shared" si="3"/>
        <v>#VALUE!</v>
      </c>
      <c r="N33" s="4"/>
      <c r="O33" s="185">
        <v>17</v>
      </c>
      <c r="P33" s="295" t="e">
        <f t="shared" si="4"/>
        <v>#VALUE!</v>
      </c>
      <c r="Q33" s="186" t="e">
        <f t="shared" si="26"/>
        <v>#VALUE!</v>
      </c>
      <c r="R33" s="184" t="e">
        <f t="shared" si="27"/>
        <v>#VALUE!</v>
      </c>
      <c r="S33" s="184" t="e">
        <f t="shared" si="28"/>
        <v>#VALUE!</v>
      </c>
      <c r="T33" s="295" t="e">
        <f t="shared" si="5"/>
        <v>#VALUE!</v>
      </c>
      <c r="U33" s="186" t="e">
        <f t="shared" si="29"/>
        <v>#VALUE!</v>
      </c>
      <c r="V33" s="184" t="e">
        <f t="shared" si="30"/>
        <v>#VALUE!</v>
      </c>
      <c r="W33" s="184" t="e">
        <f t="shared" si="31"/>
        <v>#VALUE!</v>
      </c>
      <c r="X33" s="158" t="e">
        <f t="shared" si="32"/>
        <v>#VALUE!</v>
      </c>
      <c r="Y33" s="159" t="e">
        <f t="shared" si="6"/>
        <v>#VALUE!</v>
      </c>
      <c r="Z33" s="159" t="e">
        <f t="shared" si="7"/>
        <v>#VALUE!</v>
      </c>
      <c r="AA33" s="55" t="e">
        <f t="shared" si="8"/>
        <v>#VALUE!</v>
      </c>
      <c r="AB33" s="158" t="e">
        <f t="shared" si="33"/>
        <v>#VALUE!</v>
      </c>
      <c r="AC33" s="159" t="e">
        <f t="shared" si="9"/>
        <v>#VALUE!</v>
      </c>
      <c r="AD33" s="159" t="e">
        <f t="shared" si="10"/>
        <v>#VALUE!</v>
      </c>
      <c r="AE33" s="160" t="e">
        <f t="shared" si="11"/>
        <v>#VALUE!</v>
      </c>
      <c r="AF33" s="158" t="e">
        <f t="shared" si="34"/>
        <v>#VALUE!</v>
      </c>
      <c r="AG33" s="159" t="e">
        <f t="shared" si="12"/>
        <v>#VALUE!</v>
      </c>
      <c r="AH33" s="159" t="e">
        <f t="shared" si="13"/>
        <v>#VALUE!</v>
      </c>
      <c r="AI33" s="55" t="e">
        <f t="shared" si="14"/>
        <v>#VALUE!</v>
      </c>
      <c r="AJ33" s="158" t="e">
        <f t="shared" si="35"/>
        <v>#VALUE!</v>
      </c>
      <c r="AK33" s="159" t="e">
        <f t="shared" si="15"/>
        <v>#VALUE!</v>
      </c>
      <c r="AL33" s="159" t="e">
        <f t="shared" si="16"/>
        <v>#VALUE!</v>
      </c>
      <c r="AM33" s="160" t="e">
        <f t="shared" si="17"/>
        <v>#VALUE!</v>
      </c>
    </row>
    <row r="34" spans="1:39" ht="12.75">
      <c r="A34" s="193">
        <v>18</v>
      </c>
      <c r="B34" s="200" t="s">
        <v>144</v>
      </c>
      <c r="C34" s="176" t="e">
        <f t="shared" si="18"/>
        <v>#VALUE!</v>
      </c>
      <c r="D34" s="177" t="e">
        <f t="shared" si="19"/>
        <v>#VALUE!</v>
      </c>
      <c r="E34" s="178" t="e">
        <f t="shared" si="20"/>
        <v>#VALUE!</v>
      </c>
      <c r="F34" s="176" t="e">
        <f t="shared" si="21"/>
        <v>#VALUE!</v>
      </c>
      <c r="G34" s="179" t="e">
        <f t="shared" si="2"/>
        <v>#VALUE!</v>
      </c>
      <c r="H34" s="200" t="s">
        <v>144</v>
      </c>
      <c r="I34" s="176" t="e">
        <f t="shared" si="22"/>
        <v>#VALUE!</v>
      </c>
      <c r="J34" s="177" t="e">
        <f t="shared" si="23"/>
        <v>#VALUE!</v>
      </c>
      <c r="K34" s="178" t="e">
        <f t="shared" si="24"/>
        <v>#VALUE!</v>
      </c>
      <c r="L34" s="176" t="e">
        <f t="shared" si="25"/>
        <v>#VALUE!</v>
      </c>
      <c r="M34" s="179" t="e">
        <f t="shared" si="3"/>
        <v>#VALUE!</v>
      </c>
      <c r="N34" s="4"/>
      <c r="O34" s="185">
        <v>18</v>
      </c>
      <c r="P34" s="295" t="e">
        <f t="shared" si="4"/>
        <v>#VALUE!</v>
      </c>
      <c r="Q34" s="186" t="e">
        <f t="shared" si="26"/>
        <v>#VALUE!</v>
      </c>
      <c r="R34" s="184" t="e">
        <f t="shared" si="27"/>
        <v>#VALUE!</v>
      </c>
      <c r="S34" s="184" t="e">
        <f t="shared" si="28"/>
        <v>#VALUE!</v>
      </c>
      <c r="T34" s="295" t="e">
        <f t="shared" si="5"/>
        <v>#VALUE!</v>
      </c>
      <c r="U34" s="186" t="e">
        <f t="shared" si="29"/>
        <v>#VALUE!</v>
      </c>
      <c r="V34" s="184" t="e">
        <f t="shared" si="30"/>
        <v>#VALUE!</v>
      </c>
      <c r="W34" s="184" t="e">
        <f t="shared" si="31"/>
        <v>#VALUE!</v>
      </c>
      <c r="X34" s="158" t="e">
        <f t="shared" si="32"/>
        <v>#VALUE!</v>
      </c>
      <c r="Y34" s="159" t="e">
        <f t="shared" si="6"/>
        <v>#VALUE!</v>
      </c>
      <c r="Z34" s="159" t="e">
        <f t="shared" si="7"/>
        <v>#VALUE!</v>
      </c>
      <c r="AA34" s="55" t="e">
        <f t="shared" si="8"/>
        <v>#VALUE!</v>
      </c>
      <c r="AB34" s="158" t="e">
        <f t="shared" si="33"/>
        <v>#VALUE!</v>
      </c>
      <c r="AC34" s="159" t="e">
        <f t="shared" si="9"/>
        <v>#VALUE!</v>
      </c>
      <c r="AD34" s="159" t="e">
        <f t="shared" si="10"/>
        <v>#VALUE!</v>
      </c>
      <c r="AE34" s="160" t="e">
        <f t="shared" si="11"/>
        <v>#VALUE!</v>
      </c>
      <c r="AF34" s="158" t="e">
        <f t="shared" si="34"/>
        <v>#VALUE!</v>
      </c>
      <c r="AG34" s="159" t="e">
        <f t="shared" si="12"/>
        <v>#VALUE!</v>
      </c>
      <c r="AH34" s="159" t="e">
        <f t="shared" si="13"/>
        <v>#VALUE!</v>
      </c>
      <c r="AI34" s="55" t="e">
        <f t="shared" si="14"/>
        <v>#VALUE!</v>
      </c>
      <c r="AJ34" s="158" t="e">
        <f t="shared" si="35"/>
        <v>#VALUE!</v>
      </c>
      <c r="AK34" s="159" t="e">
        <f t="shared" si="15"/>
        <v>#VALUE!</v>
      </c>
      <c r="AL34" s="159" t="e">
        <f t="shared" si="16"/>
        <v>#VALUE!</v>
      </c>
      <c r="AM34" s="160" t="e">
        <f t="shared" si="17"/>
        <v>#VALUE!</v>
      </c>
    </row>
    <row r="35" spans="1:39" ht="12.75">
      <c r="A35" s="193">
        <v>19</v>
      </c>
      <c r="B35" s="200" t="s">
        <v>144</v>
      </c>
      <c r="C35" s="176" t="e">
        <f t="shared" si="18"/>
        <v>#VALUE!</v>
      </c>
      <c r="D35" s="177" t="e">
        <f t="shared" si="19"/>
        <v>#VALUE!</v>
      </c>
      <c r="E35" s="178" t="e">
        <f t="shared" si="20"/>
        <v>#VALUE!</v>
      </c>
      <c r="F35" s="176" t="e">
        <f t="shared" si="21"/>
        <v>#VALUE!</v>
      </c>
      <c r="G35" s="179" t="e">
        <f t="shared" si="2"/>
        <v>#VALUE!</v>
      </c>
      <c r="H35" s="200" t="s">
        <v>144</v>
      </c>
      <c r="I35" s="176" t="e">
        <f t="shared" si="22"/>
        <v>#VALUE!</v>
      </c>
      <c r="J35" s="177" t="e">
        <f t="shared" si="23"/>
        <v>#VALUE!</v>
      </c>
      <c r="K35" s="178" t="e">
        <f t="shared" si="24"/>
        <v>#VALUE!</v>
      </c>
      <c r="L35" s="176" t="e">
        <f t="shared" si="25"/>
        <v>#VALUE!</v>
      </c>
      <c r="M35" s="179" t="e">
        <f t="shared" si="3"/>
        <v>#VALUE!</v>
      </c>
      <c r="N35" s="4"/>
      <c r="O35" s="185">
        <v>19</v>
      </c>
      <c r="P35" s="295" t="e">
        <f t="shared" si="4"/>
        <v>#VALUE!</v>
      </c>
      <c r="Q35" s="186" t="e">
        <f t="shared" si="26"/>
        <v>#VALUE!</v>
      </c>
      <c r="R35" s="184" t="e">
        <f t="shared" si="27"/>
        <v>#VALUE!</v>
      </c>
      <c r="S35" s="184" t="e">
        <f t="shared" si="28"/>
        <v>#VALUE!</v>
      </c>
      <c r="T35" s="295" t="e">
        <f t="shared" si="5"/>
        <v>#VALUE!</v>
      </c>
      <c r="U35" s="186" t="e">
        <f t="shared" si="29"/>
        <v>#VALUE!</v>
      </c>
      <c r="V35" s="184" t="e">
        <f t="shared" si="30"/>
        <v>#VALUE!</v>
      </c>
      <c r="W35" s="184" t="e">
        <f t="shared" si="31"/>
        <v>#VALUE!</v>
      </c>
      <c r="X35" s="158" t="e">
        <f t="shared" si="32"/>
        <v>#VALUE!</v>
      </c>
      <c r="Y35" s="159" t="e">
        <f t="shared" si="6"/>
        <v>#VALUE!</v>
      </c>
      <c r="Z35" s="159" t="e">
        <f t="shared" si="7"/>
        <v>#VALUE!</v>
      </c>
      <c r="AA35" s="55" t="e">
        <f t="shared" si="8"/>
        <v>#VALUE!</v>
      </c>
      <c r="AB35" s="158" t="e">
        <f t="shared" si="33"/>
        <v>#VALUE!</v>
      </c>
      <c r="AC35" s="159" t="e">
        <f t="shared" si="9"/>
        <v>#VALUE!</v>
      </c>
      <c r="AD35" s="159" t="e">
        <f t="shared" si="10"/>
        <v>#VALUE!</v>
      </c>
      <c r="AE35" s="160" t="e">
        <f t="shared" si="11"/>
        <v>#VALUE!</v>
      </c>
      <c r="AF35" s="158" t="e">
        <f t="shared" si="34"/>
        <v>#VALUE!</v>
      </c>
      <c r="AG35" s="159" t="e">
        <f t="shared" si="12"/>
        <v>#VALUE!</v>
      </c>
      <c r="AH35" s="159" t="e">
        <f t="shared" si="13"/>
        <v>#VALUE!</v>
      </c>
      <c r="AI35" s="55" t="e">
        <f t="shared" si="14"/>
        <v>#VALUE!</v>
      </c>
      <c r="AJ35" s="158" t="e">
        <f t="shared" si="35"/>
        <v>#VALUE!</v>
      </c>
      <c r="AK35" s="159" t="e">
        <f t="shared" si="15"/>
        <v>#VALUE!</v>
      </c>
      <c r="AL35" s="159" t="e">
        <f t="shared" si="16"/>
        <v>#VALUE!</v>
      </c>
      <c r="AM35" s="160" t="e">
        <f t="shared" si="17"/>
        <v>#VALUE!</v>
      </c>
    </row>
    <row r="36" spans="1:39" ht="12.75">
      <c r="A36" s="193">
        <v>20</v>
      </c>
      <c r="B36" s="200" t="s">
        <v>144</v>
      </c>
      <c r="C36" s="176" t="e">
        <f t="shared" si="18"/>
        <v>#VALUE!</v>
      </c>
      <c r="D36" s="177" t="e">
        <f t="shared" si="19"/>
        <v>#VALUE!</v>
      </c>
      <c r="E36" s="178" t="e">
        <f t="shared" si="20"/>
        <v>#VALUE!</v>
      </c>
      <c r="F36" s="176" t="e">
        <f t="shared" si="21"/>
        <v>#VALUE!</v>
      </c>
      <c r="G36" s="179" t="e">
        <f t="shared" si="2"/>
        <v>#VALUE!</v>
      </c>
      <c r="H36" s="200" t="s">
        <v>144</v>
      </c>
      <c r="I36" s="176" t="e">
        <f t="shared" si="22"/>
        <v>#VALUE!</v>
      </c>
      <c r="J36" s="177" t="e">
        <f t="shared" si="23"/>
        <v>#VALUE!</v>
      </c>
      <c r="K36" s="178" t="e">
        <f t="shared" si="24"/>
        <v>#VALUE!</v>
      </c>
      <c r="L36" s="176" t="e">
        <f t="shared" si="25"/>
        <v>#VALUE!</v>
      </c>
      <c r="M36" s="179" t="e">
        <f t="shared" si="3"/>
        <v>#VALUE!</v>
      </c>
      <c r="N36" s="4"/>
      <c r="O36" s="185">
        <v>20</v>
      </c>
      <c r="P36" s="295" t="e">
        <f t="shared" si="4"/>
        <v>#VALUE!</v>
      </c>
      <c r="Q36" s="186" t="e">
        <f t="shared" si="26"/>
        <v>#VALUE!</v>
      </c>
      <c r="R36" s="184" t="e">
        <f t="shared" si="27"/>
        <v>#VALUE!</v>
      </c>
      <c r="S36" s="184" t="e">
        <f t="shared" si="28"/>
        <v>#VALUE!</v>
      </c>
      <c r="T36" s="295" t="e">
        <f t="shared" si="5"/>
        <v>#VALUE!</v>
      </c>
      <c r="U36" s="186" t="e">
        <f t="shared" si="29"/>
        <v>#VALUE!</v>
      </c>
      <c r="V36" s="184" t="e">
        <f t="shared" si="30"/>
        <v>#VALUE!</v>
      </c>
      <c r="W36" s="184" t="e">
        <f t="shared" si="31"/>
        <v>#VALUE!</v>
      </c>
      <c r="X36" s="158" t="e">
        <f t="shared" si="32"/>
        <v>#VALUE!</v>
      </c>
      <c r="Y36" s="159" t="e">
        <f t="shared" si="6"/>
        <v>#VALUE!</v>
      </c>
      <c r="Z36" s="159" t="e">
        <f t="shared" si="7"/>
        <v>#VALUE!</v>
      </c>
      <c r="AA36" s="55" t="e">
        <f t="shared" si="8"/>
        <v>#VALUE!</v>
      </c>
      <c r="AB36" s="158" t="e">
        <f t="shared" si="33"/>
        <v>#VALUE!</v>
      </c>
      <c r="AC36" s="159" t="e">
        <f t="shared" si="9"/>
        <v>#VALUE!</v>
      </c>
      <c r="AD36" s="159" t="e">
        <f t="shared" si="10"/>
        <v>#VALUE!</v>
      </c>
      <c r="AE36" s="160" t="e">
        <f t="shared" si="11"/>
        <v>#VALUE!</v>
      </c>
      <c r="AF36" s="158" t="e">
        <f aca="true" t="shared" si="36" ref="AF36:AF66">IF(ABS(Q36)&lt;$D$11,0,IF(Q36&lt;-$D$11,-(ABS(Q36)-$D$11),ABS(Q36)-$D$11))</f>
        <v>#VALUE!</v>
      </c>
      <c r="AG36" s="159" t="e">
        <f aca="true" t="shared" si="37" ref="AG36:AG66">IF(S36&lt;0,S36,0)</f>
        <v>#VALUE!</v>
      </c>
      <c r="AH36" s="159" t="e">
        <f aca="true" t="shared" si="38" ref="AH36:AH66">IF(S36&gt;0,IF(S36&gt;$D$10,$D$10,S36),0)</f>
        <v>#VALUE!</v>
      </c>
      <c r="AI36" s="55" t="e">
        <f aca="true" t="shared" si="39" ref="AI36:AI66">IF(AND(S36&gt;0,S36&gt;$D$10),S36-$D$10,0)</f>
        <v>#VALUE!</v>
      </c>
      <c r="AJ36" s="158" t="e">
        <f aca="true" t="shared" si="40" ref="AJ36:AJ66">IF(ABS(U36)&lt;$J$11,0,IF(U36&lt;-$J$11,-(ABS(U36)-$J$11),ABS(U36)-$J$11))</f>
        <v>#VALUE!</v>
      </c>
      <c r="AK36" s="159" t="e">
        <f aca="true" t="shared" si="41" ref="AK36:AK66">IF(W36&lt;0,W36,0)</f>
        <v>#VALUE!</v>
      </c>
      <c r="AL36" s="159" t="e">
        <f aca="true" t="shared" si="42" ref="AL36:AL66">IF(W36&gt;0,IF(W36&gt;$J$10,$J$10,W36),0)</f>
        <v>#VALUE!</v>
      </c>
      <c r="AM36" s="160" t="e">
        <f aca="true" t="shared" si="43" ref="AM36:AM66">IF(AND(W36&gt;0,W36&gt;$J$10),W36-$J$10,0)</f>
        <v>#VALUE!</v>
      </c>
    </row>
    <row r="37" spans="1:39" ht="12.75">
      <c r="A37" s="193">
        <v>21</v>
      </c>
      <c r="B37" s="200" t="s">
        <v>144</v>
      </c>
      <c r="C37" s="176" t="e">
        <f t="shared" si="18"/>
        <v>#VALUE!</v>
      </c>
      <c r="D37" s="177" t="e">
        <f aca="true" t="shared" si="44" ref="D37:D63">B37-B36</f>
        <v>#VALUE!</v>
      </c>
      <c r="E37" s="178" t="e">
        <f t="shared" si="20"/>
        <v>#VALUE!</v>
      </c>
      <c r="F37" s="176" t="e">
        <f aca="true" t="shared" si="45" ref="F37:F63">IF(F36&gt;0,F36,0)+E37-$B$9</f>
        <v>#VALUE!</v>
      </c>
      <c r="G37" s="179" t="e">
        <f t="shared" si="2"/>
        <v>#VALUE!</v>
      </c>
      <c r="H37" s="200" t="s">
        <v>144</v>
      </c>
      <c r="I37" s="176" t="e">
        <f t="shared" si="22"/>
        <v>#VALUE!</v>
      </c>
      <c r="J37" s="177" t="e">
        <f t="shared" si="23"/>
        <v>#VALUE!</v>
      </c>
      <c r="K37" s="178" t="e">
        <f t="shared" si="24"/>
        <v>#VALUE!</v>
      </c>
      <c r="L37" s="176" t="e">
        <f aca="true" t="shared" si="46" ref="L37:L63">IF(L36&gt;0,L36,0)+K37-$H$9</f>
        <v>#VALUE!</v>
      </c>
      <c r="M37" s="179" t="e">
        <f t="shared" si="3"/>
        <v>#VALUE!</v>
      </c>
      <c r="N37" s="4"/>
      <c r="O37" s="185">
        <v>21</v>
      </c>
      <c r="P37" s="295" t="e">
        <f aca="true" t="shared" si="47" ref="P37:P63">B37*100/($D$4-$B$4)</f>
        <v>#VALUE!</v>
      </c>
      <c r="Q37" s="186" t="e">
        <f t="shared" si="26"/>
        <v>#VALUE!</v>
      </c>
      <c r="R37" s="184" t="e">
        <f t="shared" si="27"/>
        <v>#VALUE!</v>
      </c>
      <c r="S37" s="184" t="e">
        <f aca="true" t="shared" si="48" ref="S37:S63">IF(S36&gt;0,S36,0)+R37-$D$9</f>
        <v>#VALUE!</v>
      </c>
      <c r="T37" s="295" t="e">
        <f aca="true" t="shared" si="49" ref="T37:T63">I37*100/($D$4-$B$4)</f>
        <v>#VALUE!</v>
      </c>
      <c r="U37" s="186" t="e">
        <f t="shared" si="29"/>
        <v>#VALUE!</v>
      </c>
      <c r="V37" s="184" t="e">
        <f t="shared" si="30"/>
        <v>#VALUE!</v>
      </c>
      <c r="W37" s="184" t="e">
        <f aca="true" t="shared" si="50" ref="W37:W63">IF(W36&gt;0,W36,0)+V37-$J$9</f>
        <v>#VALUE!</v>
      </c>
      <c r="X37" s="158" t="e">
        <f aca="true" t="shared" si="51" ref="X37:X63">IF(ABS(D37)&lt;$B$11,0,IF(D37&lt;-$B$11,-(ABS(D37)-$B$11),ABS(D37)-$B$11))</f>
        <v>#VALUE!</v>
      </c>
      <c r="Y37" s="159" t="e">
        <f aca="true" t="shared" si="52" ref="Y37:Y63">IF(F37&lt;0,F37,0)</f>
        <v>#VALUE!</v>
      </c>
      <c r="Z37" s="159" t="e">
        <f aca="true" t="shared" si="53" ref="Z37:Z63">IF(F37&gt;0,IF(F37&gt;$B$10,$B$10,F37),0)</f>
        <v>#VALUE!</v>
      </c>
      <c r="AA37" s="55" t="e">
        <f aca="true" t="shared" si="54" ref="AA37:AA63">IF(AND(F37&gt;0,F37&gt;$B$10),F37-$B$10,0)</f>
        <v>#VALUE!</v>
      </c>
      <c r="AB37" s="158" t="e">
        <f aca="true" t="shared" si="55" ref="AB37:AB63">IF(ABS(J37)&lt;$H$11,0,IF(J37&lt;-$H$11,-(ABS(J37)-$H$11),ABS(J37)-$H$11))</f>
        <v>#VALUE!</v>
      </c>
      <c r="AC37" s="159" t="e">
        <f aca="true" t="shared" si="56" ref="AC37:AC63">IF(L37&lt;0,L37,0)</f>
        <v>#VALUE!</v>
      </c>
      <c r="AD37" s="159" t="e">
        <f aca="true" t="shared" si="57" ref="AD37:AD63">IF(L37&gt;0,IF(L37&gt;$H$10,$H$10,L37),0)</f>
        <v>#VALUE!</v>
      </c>
      <c r="AE37" s="160" t="e">
        <f aca="true" t="shared" si="58" ref="AE37:AE63">IF(AND(L37&gt;0,L37&gt;$H$10),L37-$H$10,0)</f>
        <v>#VALUE!</v>
      </c>
      <c r="AF37" s="158" t="e">
        <f t="shared" si="36"/>
        <v>#VALUE!</v>
      </c>
      <c r="AG37" s="159" t="e">
        <f t="shared" si="37"/>
        <v>#VALUE!</v>
      </c>
      <c r="AH37" s="159" t="e">
        <f t="shared" si="38"/>
        <v>#VALUE!</v>
      </c>
      <c r="AI37" s="55" t="e">
        <f t="shared" si="39"/>
        <v>#VALUE!</v>
      </c>
      <c r="AJ37" s="158" t="e">
        <f t="shared" si="40"/>
        <v>#VALUE!</v>
      </c>
      <c r="AK37" s="159" t="e">
        <f t="shared" si="41"/>
        <v>#VALUE!</v>
      </c>
      <c r="AL37" s="159" t="e">
        <f t="shared" si="42"/>
        <v>#VALUE!</v>
      </c>
      <c r="AM37" s="160" t="e">
        <f t="shared" si="43"/>
        <v>#VALUE!</v>
      </c>
    </row>
    <row r="38" spans="1:39" ht="12.75">
      <c r="A38" s="193">
        <v>22</v>
      </c>
      <c r="B38" s="200" t="s">
        <v>144</v>
      </c>
      <c r="C38" s="176" t="e">
        <f t="shared" si="18"/>
        <v>#VALUE!</v>
      </c>
      <c r="D38" s="177" t="e">
        <f t="shared" si="44"/>
        <v>#VALUE!</v>
      </c>
      <c r="E38" s="178" t="e">
        <f t="shared" si="20"/>
        <v>#VALUE!</v>
      </c>
      <c r="F38" s="176" t="e">
        <f t="shared" si="45"/>
        <v>#VALUE!</v>
      </c>
      <c r="G38" s="179" t="e">
        <f t="shared" si="2"/>
        <v>#VALUE!</v>
      </c>
      <c r="H38" s="200" t="s">
        <v>144</v>
      </c>
      <c r="I38" s="176" t="e">
        <f t="shared" si="22"/>
        <v>#VALUE!</v>
      </c>
      <c r="J38" s="177" t="e">
        <f t="shared" si="23"/>
        <v>#VALUE!</v>
      </c>
      <c r="K38" s="178" t="e">
        <f t="shared" si="24"/>
        <v>#VALUE!</v>
      </c>
      <c r="L38" s="176" t="e">
        <f t="shared" si="46"/>
        <v>#VALUE!</v>
      </c>
      <c r="M38" s="179" t="e">
        <f t="shared" si="3"/>
        <v>#VALUE!</v>
      </c>
      <c r="N38" s="4"/>
      <c r="O38" s="185">
        <v>22</v>
      </c>
      <c r="P38" s="295" t="e">
        <f t="shared" si="47"/>
        <v>#VALUE!</v>
      </c>
      <c r="Q38" s="186" t="e">
        <f t="shared" si="26"/>
        <v>#VALUE!</v>
      </c>
      <c r="R38" s="184" t="e">
        <f t="shared" si="27"/>
        <v>#VALUE!</v>
      </c>
      <c r="S38" s="184" t="e">
        <f t="shared" si="48"/>
        <v>#VALUE!</v>
      </c>
      <c r="T38" s="295" t="e">
        <f t="shared" si="49"/>
        <v>#VALUE!</v>
      </c>
      <c r="U38" s="186" t="e">
        <f t="shared" si="29"/>
        <v>#VALUE!</v>
      </c>
      <c r="V38" s="184" t="e">
        <f t="shared" si="30"/>
        <v>#VALUE!</v>
      </c>
      <c r="W38" s="184" t="e">
        <f t="shared" si="50"/>
        <v>#VALUE!</v>
      </c>
      <c r="X38" s="158" t="e">
        <f t="shared" si="51"/>
        <v>#VALUE!</v>
      </c>
      <c r="Y38" s="159" t="e">
        <f t="shared" si="52"/>
        <v>#VALUE!</v>
      </c>
      <c r="Z38" s="159" t="e">
        <f t="shared" si="53"/>
        <v>#VALUE!</v>
      </c>
      <c r="AA38" s="55" t="e">
        <f t="shared" si="54"/>
        <v>#VALUE!</v>
      </c>
      <c r="AB38" s="158" t="e">
        <f t="shared" si="55"/>
        <v>#VALUE!</v>
      </c>
      <c r="AC38" s="159" t="e">
        <f t="shared" si="56"/>
        <v>#VALUE!</v>
      </c>
      <c r="AD38" s="159" t="e">
        <f t="shared" si="57"/>
        <v>#VALUE!</v>
      </c>
      <c r="AE38" s="160" t="e">
        <f t="shared" si="58"/>
        <v>#VALUE!</v>
      </c>
      <c r="AF38" s="158" t="e">
        <f t="shared" si="36"/>
        <v>#VALUE!</v>
      </c>
      <c r="AG38" s="159" t="e">
        <f t="shared" si="37"/>
        <v>#VALUE!</v>
      </c>
      <c r="AH38" s="159" t="e">
        <f t="shared" si="38"/>
        <v>#VALUE!</v>
      </c>
      <c r="AI38" s="55" t="e">
        <f t="shared" si="39"/>
        <v>#VALUE!</v>
      </c>
      <c r="AJ38" s="158" t="e">
        <f t="shared" si="40"/>
        <v>#VALUE!</v>
      </c>
      <c r="AK38" s="159" t="e">
        <f t="shared" si="41"/>
        <v>#VALUE!</v>
      </c>
      <c r="AL38" s="159" t="e">
        <f t="shared" si="42"/>
        <v>#VALUE!</v>
      </c>
      <c r="AM38" s="160" t="e">
        <f t="shared" si="43"/>
        <v>#VALUE!</v>
      </c>
    </row>
    <row r="39" spans="1:39" ht="12.75">
      <c r="A39" s="193">
        <v>23</v>
      </c>
      <c r="B39" s="200" t="s">
        <v>144</v>
      </c>
      <c r="C39" s="176" t="e">
        <f t="shared" si="18"/>
        <v>#VALUE!</v>
      </c>
      <c r="D39" s="177" t="e">
        <f t="shared" si="44"/>
        <v>#VALUE!</v>
      </c>
      <c r="E39" s="178" t="e">
        <f t="shared" si="20"/>
        <v>#VALUE!</v>
      </c>
      <c r="F39" s="176" t="e">
        <f t="shared" si="45"/>
        <v>#VALUE!</v>
      </c>
      <c r="G39" s="179" t="e">
        <f t="shared" si="2"/>
        <v>#VALUE!</v>
      </c>
      <c r="H39" s="200" t="s">
        <v>144</v>
      </c>
      <c r="I39" s="176" t="e">
        <f t="shared" si="22"/>
        <v>#VALUE!</v>
      </c>
      <c r="J39" s="177" t="e">
        <f t="shared" si="23"/>
        <v>#VALUE!</v>
      </c>
      <c r="K39" s="178" t="e">
        <f t="shared" si="24"/>
        <v>#VALUE!</v>
      </c>
      <c r="L39" s="176" t="e">
        <f t="shared" si="46"/>
        <v>#VALUE!</v>
      </c>
      <c r="M39" s="179" t="e">
        <f t="shared" si="3"/>
        <v>#VALUE!</v>
      </c>
      <c r="N39" s="4"/>
      <c r="O39" s="185">
        <v>23</v>
      </c>
      <c r="P39" s="295" t="e">
        <f t="shared" si="47"/>
        <v>#VALUE!</v>
      </c>
      <c r="Q39" s="186" t="e">
        <f t="shared" si="26"/>
        <v>#VALUE!</v>
      </c>
      <c r="R39" s="184" t="e">
        <f t="shared" si="27"/>
        <v>#VALUE!</v>
      </c>
      <c r="S39" s="184" t="e">
        <f t="shared" si="48"/>
        <v>#VALUE!</v>
      </c>
      <c r="T39" s="295" t="e">
        <f t="shared" si="49"/>
        <v>#VALUE!</v>
      </c>
      <c r="U39" s="186" t="e">
        <f t="shared" si="29"/>
        <v>#VALUE!</v>
      </c>
      <c r="V39" s="184" t="e">
        <f t="shared" si="30"/>
        <v>#VALUE!</v>
      </c>
      <c r="W39" s="184" t="e">
        <f t="shared" si="50"/>
        <v>#VALUE!</v>
      </c>
      <c r="X39" s="158" t="e">
        <f t="shared" si="51"/>
        <v>#VALUE!</v>
      </c>
      <c r="Y39" s="159" t="e">
        <f t="shared" si="52"/>
        <v>#VALUE!</v>
      </c>
      <c r="Z39" s="159" t="e">
        <f t="shared" si="53"/>
        <v>#VALUE!</v>
      </c>
      <c r="AA39" s="55" t="e">
        <f t="shared" si="54"/>
        <v>#VALUE!</v>
      </c>
      <c r="AB39" s="158" t="e">
        <f t="shared" si="55"/>
        <v>#VALUE!</v>
      </c>
      <c r="AC39" s="159" t="e">
        <f t="shared" si="56"/>
        <v>#VALUE!</v>
      </c>
      <c r="AD39" s="159" t="e">
        <f t="shared" si="57"/>
        <v>#VALUE!</v>
      </c>
      <c r="AE39" s="160" t="e">
        <f t="shared" si="58"/>
        <v>#VALUE!</v>
      </c>
      <c r="AF39" s="158" t="e">
        <f t="shared" si="36"/>
        <v>#VALUE!</v>
      </c>
      <c r="AG39" s="159" t="e">
        <f t="shared" si="37"/>
        <v>#VALUE!</v>
      </c>
      <c r="AH39" s="159" t="e">
        <f t="shared" si="38"/>
        <v>#VALUE!</v>
      </c>
      <c r="AI39" s="55" t="e">
        <f t="shared" si="39"/>
        <v>#VALUE!</v>
      </c>
      <c r="AJ39" s="158" t="e">
        <f t="shared" si="40"/>
        <v>#VALUE!</v>
      </c>
      <c r="AK39" s="159" t="e">
        <f t="shared" si="41"/>
        <v>#VALUE!</v>
      </c>
      <c r="AL39" s="159" t="e">
        <f t="shared" si="42"/>
        <v>#VALUE!</v>
      </c>
      <c r="AM39" s="160" t="e">
        <f t="shared" si="43"/>
        <v>#VALUE!</v>
      </c>
    </row>
    <row r="40" spans="1:39" ht="12.75">
      <c r="A40" s="193">
        <v>24</v>
      </c>
      <c r="B40" s="200" t="s">
        <v>144</v>
      </c>
      <c r="C40" s="176" t="e">
        <f t="shared" si="18"/>
        <v>#VALUE!</v>
      </c>
      <c r="D40" s="177" t="e">
        <f t="shared" si="44"/>
        <v>#VALUE!</v>
      </c>
      <c r="E40" s="178" t="e">
        <f t="shared" si="20"/>
        <v>#VALUE!</v>
      </c>
      <c r="F40" s="176" t="e">
        <f t="shared" si="45"/>
        <v>#VALUE!</v>
      </c>
      <c r="G40" s="179" t="e">
        <f t="shared" si="2"/>
        <v>#VALUE!</v>
      </c>
      <c r="H40" s="200" t="s">
        <v>144</v>
      </c>
      <c r="I40" s="176" t="e">
        <f t="shared" si="22"/>
        <v>#VALUE!</v>
      </c>
      <c r="J40" s="177" t="e">
        <f t="shared" si="23"/>
        <v>#VALUE!</v>
      </c>
      <c r="K40" s="178" t="e">
        <f t="shared" si="24"/>
        <v>#VALUE!</v>
      </c>
      <c r="L40" s="176" t="e">
        <f t="shared" si="46"/>
        <v>#VALUE!</v>
      </c>
      <c r="M40" s="179" t="e">
        <f t="shared" si="3"/>
        <v>#VALUE!</v>
      </c>
      <c r="N40" s="4"/>
      <c r="O40" s="185">
        <v>24</v>
      </c>
      <c r="P40" s="295" t="e">
        <f t="shared" si="47"/>
        <v>#VALUE!</v>
      </c>
      <c r="Q40" s="186" t="e">
        <f t="shared" si="26"/>
        <v>#VALUE!</v>
      </c>
      <c r="R40" s="184" t="e">
        <f t="shared" si="27"/>
        <v>#VALUE!</v>
      </c>
      <c r="S40" s="184" t="e">
        <f t="shared" si="48"/>
        <v>#VALUE!</v>
      </c>
      <c r="T40" s="295" t="e">
        <f t="shared" si="49"/>
        <v>#VALUE!</v>
      </c>
      <c r="U40" s="186" t="e">
        <f t="shared" si="29"/>
        <v>#VALUE!</v>
      </c>
      <c r="V40" s="184" t="e">
        <f t="shared" si="30"/>
        <v>#VALUE!</v>
      </c>
      <c r="W40" s="184" t="e">
        <f t="shared" si="50"/>
        <v>#VALUE!</v>
      </c>
      <c r="X40" s="158" t="e">
        <f t="shared" si="51"/>
        <v>#VALUE!</v>
      </c>
      <c r="Y40" s="159" t="e">
        <f t="shared" si="52"/>
        <v>#VALUE!</v>
      </c>
      <c r="Z40" s="159" t="e">
        <f t="shared" si="53"/>
        <v>#VALUE!</v>
      </c>
      <c r="AA40" s="55" t="e">
        <f t="shared" si="54"/>
        <v>#VALUE!</v>
      </c>
      <c r="AB40" s="158" t="e">
        <f t="shared" si="55"/>
        <v>#VALUE!</v>
      </c>
      <c r="AC40" s="159" t="e">
        <f t="shared" si="56"/>
        <v>#VALUE!</v>
      </c>
      <c r="AD40" s="159" t="e">
        <f t="shared" si="57"/>
        <v>#VALUE!</v>
      </c>
      <c r="AE40" s="160" t="e">
        <f t="shared" si="58"/>
        <v>#VALUE!</v>
      </c>
      <c r="AF40" s="158" t="e">
        <f t="shared" si="36"/>
        <v>#VALUE!</v>
      </c>
      <c r="AG40" s="159" t="e">
        <f t="shared" si="37"/>
        <v>#VALUE!</v>
      </c>
      <c r="AH40" s="159" t="e">
        <f t="shared" si="38"/>
        <v>#VALUE!</v>
      </c>
      <c r="AI40" s="55" t="e">
        <f t="shared" si="39"/>
        <v>#VALUE!</v>
      </c>
      <c r="AJ40" s="158" t="e">
        <f t="shared" si="40"/>
        <v>#VALUE!</v>
      </c>
      <c r="AK40" s="159" t="e">
        <f t="shared" si="41"/>
        <v>#VALUE!</v>
      </c>
      <c r="AL40" s="159" t="e">
        <f t="shared" si="42"/>
        <v>#VALUE!</v>
      </c>
      <c r="AM40" s="160" t="e">
        <f t="shared" si="43"/>
        <v>#VALUE!</v>
      </c>
    </row>
    <row r="41" spans="1:39" ht="12.75">
      <c r="A41" s="193">
        <v>25</v>
      </c>
      <c r="B41" s="200" t="s">
        <v>144</v>
      </c>
      <c r="C41" s="176" t="e">
        <f t="shared" si="18"/>
        <v>#VALUE!</v>
      </c>
      <c r="D41" s="177" t="e">
        <f t="shared" si="44"/>
        <v>#VALUE!</v>
      </c>
      <c r="E41" s="178" t="e">
        <f t="shared" si="20"/>
        <v>#VALUE!</v>
      </c>
      <c r="F41" s="176" t="e">
        <f t="shared" si="45"/>
        <v>#VALUE!</v>
      </c>
      <c r="G41" s="179" t="e">
        <f t="shared" si="2"/>
        <v>#VALUE!</v>
      </c>
      <c r="H41" s="200" t="s">
        <v>144</v>
      </c>
      <c r="I41" s="176" t="e">
        <f t="shared" si="22"/>
        <v>#VALUE!</v>
      </c>
      <c r="J41" s="177" t="e">
        <f t="shared" si="23"/>
        <v>#VALUE!</v>
      </c>
      <c r="K41" s="178" t="e">
        <f t="shared" si="24"/>
        <v>#VALUE!</v>
      </c>
      <c r="L41" s="176" t="e">
        <f t="shared" si="46"/>
        <v>#VALUE!</v>
      </c>
      <c r="M41" s="179" t="e">
        <f t="shared" si="3"/>
        <v>#VALUE!</v>
      </c>
      <c r="N41" s="4"/>
      <c r="O41" s="185">
        <v>25</v>
      </c>
      <c r="P41" s="295" t="e">
        <f t="shared" si="47"/>
        <v>#VALUE!</v>
      </c>
      <c r="Q41" s="186" t="e">
        <f t="shared" si="26"/>
        <v>#VALUE!</v>
      </c>
      <c r="R41" s="184" t="e">
        <f t="shared" si="27"/>
        <v>#VALUE!</v>
      </c>
      <c r="S41" s="184" t="e">
        <f t="shared" si="48"/>
        <v>#VALUE!</v>
      </c>
      <c r="T41" s="295" t="e">
        <f t="shared" si="49"/>
        <v>#VALUE!</v>
      </c>
      <c r="U41" s="186" t="e">
        <f t="shared" si="29"/>
        <v>#VALUE!</v>
      </c>
      <c r="V41" s="184" t="e">
        <f t="shared" si="30"/>
        <v>#VALUE!</v>
      </c>
      <c r="W41" s="184" t="e">
        <f t="shared" si="50"/>
        <v>#VALUE!</v>
      </c>
      <c r="X41" s="158" t="e">
        <f t="shared" si="51"/>
        <v>#VALUE!</v>
      </c>
      <c r="Y41" s="159" t="e">
        <f t="shared" si="52"/>
        <v>#VALUE!</v>
      </c>
      <c r="Z41" s="159" t="e">
        <f t="shared" si="53"/>
        <v>#VALUE!</v>
      </c>
      <c r="AA41" s="55" t="e">
        <f t="shared" si="54"/>
        <v>#VALUE!</v>
      </c>
      <c r="AB41" s="158" t="e">
        <f t="shared" si="55"/>
        <v>#VALUE!</v>
      </c>
      <c r="AC41" s="159" t="e">
        <f t="shared" si="56"/>
        <v>#VALUE!</v>
      </c>
      <c r="AD41" s="159" t="e">
        <f t="shared" si="57"/>
        <v>#VALUE!</v>
      </c>
      <c r="AE41" s="160" t="e">
        <f t="shared" si="58"/>
        <v>#VALUE!</v>
      </c>
      <c r="AF41" s="158" t="e">
        <f t="shared" si="36"/>
        <v>#VALUE!</v>
      </c>
      <c r="AG41" s="159" t="e">
        <f t="shared" si="37"/>
        <v>#VALUE!</v>
      </c>
      <c r="AH41" s="159" t="e">
        <f t="shared" si="38"/>
        <v>#VALUE!</v>
      </c>
      <c r="AI41" s="55" t="e">
        <f t="shared" si="39"/>
        <v>#VALUE!</v>
      </c>
      <c r="AJ41" s="158" t="e">
        <f t="shared" si="40"/>
        <v>#VALUE!</v>
      </c>
      <c r="AK41" s="159" t="e">
        <f t="shared" si="41"/>
        <v>#VALUE!</v>
      </c>
      <c r="AL41" s="159" t="e">
        <f t="shared" si="42"/>
        <v>#VALUE!</v>
      </c>
      <c r="AM41" s="160" t="e">
        <f t="shared" si="43"/>
        <v>#VALUE!</v>
      </c>
    </row>
    <row r="42" spans="1:39" ht="12.75">
      <c r="A42" s="193">
        <v>26</v>
      </c>
      <c r="B42" s="200" t="s">
        <v>144</v>
      </c>
      <c r="C42" s="176" t="e">
        <f t="shared" si="18"/>
        <v>#VALUE!</v>
      </c>
      <c r="D42" s="177" t="e">
        <f t="shared" si="44"/>
        <v>#VALUE!</v>
      </c>
      <c r="E42" s="178" t="e">
        <f t="shared" si="20"/>
        <v>#VALUE!</v>
      </c>
      <c r="F42" s="176" t="e">
        <f t="shared" si="45"/>
        <v>#VALUE!</v>
      </c>
      <c r="G42" s="179" t="e">
        <f t="shared" si="2"/>
        <v>#VALUE!</v>
      </c>
      <c r="H42" s="200" t="s">
        <v>144</v>
      </c>
      <c r="I42" s="176" t="e">
        <f t="shared" si="22"/>
        <v>#VALUE!</v>
      </c>
      <c r="J42" s="177" t="e">
        <f t="shared" si="23"/>
        <v>#VALUE!</v>
      </c>
      <c r="K42" s="178" t="e">
        <f t="shared" si="24"/>
        <v>#VALUE!</v>
      </c>
      <c r="L42" s="176" t="e">
        <f t="shared" si="46"/>
        <v>#VALUE!</v>
      </c>
      <c r="M42" s="179" t="e">
        <f t="shared" si="3"/>
        <v>#VALUE!</v>
      </c>
      <c r="N42" s="4"/>
      <c r="O42" s="185">
        <v>26</v>
      </c>
      <c r="P42" s="295" t="e">
        <f t="shared" si="47"/>
        <v>#VALUE!</v>
      </c>
      <c r="Q42" s="186" t="e">
        <f t="shared" si="26"/>
        <v>#VALUE!</v>
      </c>
      <c r="R42" s="184" t="e">
        <f t="shared" si="27"/>
        <v>#VALUE!</v>
      </c>
      <c r="S42" s="184" t="e">
        <f t="shared" si="48"/>
        <v>#VALUE!</v>
      </c>
      <c r="T42" s="295" t="e">
        <f t="shared" si="49"/>
        <v>#VALUE!</v>
      </c>
      <c r="U42" s="186" t="e">
        <f t="shared" si="29"/>
        <v>#VALUE!</v>
      </c>
      <c r="V42" s="184" t="e">
        <f t="shared" si="30"/>
        <v>#VALUE!</v>
      </c>
      <c r="W42" s="184" t="e">
        <f t="shared" si="50"/>
        <v>#VALUE!</v>
      </c>
      <c r="X42" s="158" t="e">
        <f t="shared" si="51"/>
        <v>#VALUE!</v>
      </c>
      <c r="Y42" s="159" t="e">
        <f t="shared" si="52"/>
        <v>#VALUE!</v>
      </c>
      <c r="Z42" s="159" t="e">
        <f t="shared" si="53"/>
        <v>#VALUE!</v>
      </c>
      <c r="AA42" s="55" t="e">
        <f t="shared" si="54"/>
        <v>#VALUE!</v>
      </c>
      <c r="AB42" s="158" t="e">
        <f t="shared" si="55"/>
        <v>#VALUE!</v>
      </c>
      <c r="AC42" s="159" t="e">
        <f t="shared" si="56"/>
        <v>#VALUE!</v>
      </c>
      <c r="AD42" s="159" t="e">
        <f t="shared" si="57"/>
        <v>#VALUE!</v>
      </c>
      <c r="AE42" s="160" t="e">
        <f t="shared" si="58"/>
        <v>#VALUE!</v>
      </c>
      <c r="AF42" s="158" t="e">
        <f t="shared" si="36"/>
        <v>#VALUE!</v>
      </c>
      <c r="AG42" s="159" t="e">
        <f t="shared" si="37"/>
        <v>#VALUE!</v>
      </c>
      <c r="AH42" s="159" t="e">
        <f t="shared" si="38"/>
        <v>#VALUE!</v>
      </c>
      <c r="AI42" s="55" t="e">
        <f t="shared" si="39"/>
        <v>#VALUE!</v>
      </c>
      <c r="AJ42" s="158" t="e">
        <f t="shared" si="40"/>
        <v>#VALUE!</v>
      </c>
      <c r="AK42" s="159" t="e">
        <f t="shared" si="41"/>
        <v>#VALUE!</v>
      </c>
      <c r="AL42" s="159" t="e">
        <f t="shared" si="42"/>
        <v>#VALUE!</v>
      </c>
      <c r="AM42" s="160" t="e">
        <f t="shared" si="43"/>
        <v>#VALUE!</v>
      </c>
    </row>
    <row r="43" spans="1:39" ht="12.75">
      <c r="A43" s="193">
        <v>27</v>
      </c>
      <c r="B43" s="200" t="s">
        <v>144</v>
      </c>
      <c r="C43" s="176" t="e">
        <f t="shared" si="18"/>
        <v>#VALUE!</v>
      </c>
      <c r="D43" s="177" t="e">
        <f t="shared" si="44"/>
        <v>#VALUE!</v>
      </c>
      <c r="E43" s="178" t="e">
        <f t="shared" si="20"/>
        <v>#VALUE!</v>
      </c>
      <c r="F43" s="176" t="e">
        <f t="shared" si="45"/>
        <v>#VALUE!</v>
      </c>
      <c r="G43" s="179" t="e">
        <f t="shared" si="2"/>
        <v>#VALUE!</v>
      </c>
      <c r="H43" s="200" t="s">
        <v>144</v>
      </c>
      <c r="I43" s="176" t="e">
        <f t="shared" si="22"/>
        <v>#VALUE!</v>
      </c>
      <c r="J43" s="177" t="e">
        <f t="shared" si="23"/>
        <v>#VALUE!</v>
      </c>
      <c r="K43" s="178" t="e">
        <f t="shared" si="24"/>
        <v>#VALUE!</v>
      </c>
      <c r="L43" s="176" t="e">
        <f t="shared" si="46"/>
        <v>#VALUE!</v>
      </c>
      <c r="M43" s="179" t="e">
        <f t="shared" si="3"/>
        <v>#VALUE!</v>
      </c>
      <c r="N43" s="4"/>
      <c r="O43" s="185">
        <v>27</v>
      </c>
      <c r="P43" s="295" t="e">
        <f t="shared" si="47"/>
        <v>#VALUE!</v>
      </c>
      <c r="Q43" s="186" t="e">
        <f t="shared" si="26"/>
        <v>#VALUE!</v>
      </c>
      <c r="R43" s="184" t="e">
        <f t="shared" si="27"/>
        <v>#VALUE!</v>
      </c>
      <c r="S43" s="184" t="e">
        <f t="shared" si="48"/>
        <v>#VALUE!</v>
      </c>
      <c r="T43" s="295" t="e">
        <f t="shared" si="49"/>
        <v>#VALUE!</v>
      </c>
      <c r="U43" s="186" t="e">
        <f t="shared" si="29"/>
        <v>#VALUE!</v>
      </c>
      <c r="V43" s="184" t="e">
        <f t="shared" si="30"/>
        <v>#VALUE!</v>
      </c>
      <c r="W43" s="184" t="e">
        <f t="shared" si="50"/>
        <v>#VALUE!</v>
      </c>
      <c r="X43" s="158" t="e">
        <f t="shared" si="51"/>
        <v>#VALUE!</v>
      </c>
      <c r="Y43" s="159" t="e">
        <f t="shared" si="52"/>
        <v>#VALUE!</v>
      </c>
      <c r="Z43" s="159" t="e">
        <f t="shared" si="53"/>
        <v>#VALUE!</v>
      </c>
      <c r="AA43" s="55" t="e">
        <f t="shared" si="54"/>
        <v>#VALUE!</v>
      </c>
      <c r="AB43" s="158" t="e">
        <f t="shared" si="55"/>
        <v>#VALUE!</v>
      </c>
      <c r="AC43" s="159" t="e">
        <f t="shared" si="56"/>
        <v>#VALUE!</v>
      </c>
      <c r="AD43" s="159" t="e">
        <f t="shared" si="57"/>
        <v>#VALUE!</v>
      </c>
      <c r="AE43" s="160" t="e">
        <f t="shared" si="58"/>
        <v>#VALUE!</v>
      </c>
      <c r="AF43" s="158" t="e">
        <f t="shared" si="36"/>
        <v>#VALUE!</v>
      </c>
      <c r="AG43" s="159" t="e">
        <f t="shared" si="37"/>
        <v>#VALUE!</v>
      </c>
      <c r="AH43" s="159" t="e">
        <f t="shared" si="38"/>
        <v>#VALUE!</v>
      </c>
      <c r="AI43" s="55" t="e">
        <f t="shared" si="39"/>
        <v>#VALUE!</v>
      </c>
      <c r="AJ43" s="158" t="e">
        <f t="shared" si="40"/>
        <v>#VALUE!</v>
      </c>
      <c r="AK43" s="159" t="e">
        <f t="shared" si="41"/>
        <v>#VALUE!</v>
      </c>
      <c r="AL43" s="159" t="e">
        <f t="shared" si="42"/>
        <v>#VALUE!</v>
      </c>
      <c r="AM43" s="160" t="e">
        <f t="shared" si="43"/>
        <v>#VALUE!</v>
      </c>
    </row>
    <row r="44" spans="1:39" ht="12.75">
      <c r="A44" s="193">
        <v>28</v>
      </c>
      <c r="B44" s="200" t="s">
        <v>144</v>
      </c>
      <c r="C44" s="176" t="e">
        <f t="shared" si="18"/>
        <v>#VALUE!</v>
      </c>
      <c r="D44" s="177" t="e">
        <f t="shared" si="44"/>
        <v>#VALUE!</v>
      </c>
      <c r="E44" s="178" t="e">
        <f t="shared" si="20"/>
        <v>#VALUE!</v>
      </c>
      <c r="F44" s="176" t="e">
        <f t="shared" si="45"/>
        <v>#VALUE!</v>
      </c>
      <c r="G44" s="179" t="e">
        <f t="shared" si="2"/>
        <v>#VALUE!</v>
      </c>
      <c r="H44" s="200" t="s">
        <v>144</v>
      </c>
      <c r="I44" s="176" t="e">
        <f t="shared" si="22"/>
        <v>#VALUE!</v>
      </c>
      <c r="J44" s="177" t="e">
        <f t="shared" si="23"/>
        <v>#VALUE!</v>
      </c>
      <c r="K44" s="178" t="e">
        <f t="shared" si="24"/>
        <v>#VALUE!</v>
      </c>
      <c r="L44" s="176" t="e">
        <f t="shared" si="46"/>
        <v>#VALUE!</v>
      </c>
      <c r="M44" s="179" t="e">
        <f t="shared" si="3"/>
        <v>#VALUE!</v>
      </c>
      <c r="N44" s="4"/>
      <c r="O44" s="185">
        <v>28</v>
      </c>
      <c r="P44" s="295" t="e">
        <f t="shared" si="47"/>
        <v>#VALUE!</v>
      </c>
      <c r="Q44" s="186" t="e">
        <f t="shared" si="26"/>
        <v>#VALUE!</v>
      </c>
      <c r="R44" s="184" t="e">
        <f t="shared" si="27"/>
        <v>#VALUE!</v>
      </c>
      <c r="S44" s="184" t="e">
        <f t="shared" si="48"/>
        <v>#VALUE!</v>
      </c>
      <c r="T44" s="295" t="e">
        <f t="shared" si="49"/>
        <v>#VALUE!</v>
      </c>
      <c r="U44" s="186" t="e">
        <f t="shared" si="29"/>
        <v>#VALUE!</v>
      </c>
      <c r="V44" s="184" t="e">
        <f t="shared" si="30"/>
        <v>#VALUE!</v>
      </c>
      <c r="W44" s="184" t="e">
        <f t="shared" si="50"/>
        <v>#VALUE!</v>
      </c>
      <c r="X44" s="158" t="e">
        <f t="shared" si="51"/>
        <v>#VALUE!</v>
      </c>
      <c r="Y44" s="159" t="e">
        <f t="shared" si="52"/>
        <v>#VALUE!</v>
      </c>
      <c r="Z44" s="159" t="e">
        <f t="shared" si="53"/>
        <v>#VALUE!</v>
      </c>
      <c r="AA44" s="55" t="e">
        <f t="shared" si="54"/>
        <v>#VALUE!</v>
      </c>
      <c r="AB44" s="158" t="e">
        <f t="shared" si="55"/>
        <v>#VALUE!</v>
      </c>
      <c r="AC44" s="159" t="e">
        <f t="shared" si="56"/>
        <v>#VALUE!</v>
      </c>
      <c r="AD44" s="159" t="e">
        <f t="shared" si="57"/>
        <v>#VALUE!</v>
      </c>
      <c r="AE44" s="160" t="e">
        <f t="shared" si="58"/>
        <v>#VALUE!</v>
      </c>
      <c r="AF44" s="158" t="e">
        <f t="shared" si="36"/>
        <v>#VALUE!</v>
      </c>
      <c r="AG44" s="159" t="e">
        <f t="shared" si="37"/>
        <v>#VALUE!</v>
      </c>
      <c r="AH44" s="159" t="e">
        <f t="shared" si="38"/>
        <v>#VALUE!</v>
      </c>
      <c r="AI44" s="55" t="e">
        <f t="shared" si="39"/>
        <v>#VALUE!</v>
      </c>
      <c r="AJ44" s="158" t="e">
        <f t="shared" si="40"/>
        <v>#VALUE!</v>
      </c>
      <c r="AK44" s="159" t="e">
        <f t="shared" si="41"/>
        <v>#VALUE!</v>
      </c>
      <c r="AL44" s="159" t="e">
        <f t="shared" si="42"/>
        <v>#VALUE!</v>
      </c>
      <c r="AM44" s="160" t="e">
        <f t="shared" si="43"/>
        <v>#VALUE!</v>
      </c>
    </row>
    <row r="45" spans="1:39" ht="12.75">
      <c r="A45" s="193">
        <v>29</v>
      </c>
      <c r="B45" s="200" t="s">
        <v>144</v>
      </c>
      <c r="C45" s="176" t="e">
        <f t="shared" si="18"/>
        <v>#VALUE!</v>
      </c>
      <c r="D45" s="177" t="e">
        <f t="shared" si="44"/>
        <v>#VALUE!</v>
      </c>
      <c r="E45" s="178" t="e">
        <f t="shared" si="20"/>
        <v>#VALUE!</v>
      </c>
      <c r="F45" s="176" t="e">
        <f t="shared" si="45"/>
        <v>#VALUE!</v>
      </c>
      <c r="G45" s="179" t="e">
        <f t="shared" si="2"/>
        <v>#VALUE!</v>
      </c>
      <c r="H45" s="200" t="s">
        <v>144</v>
      </c>
      <c r="I45" s="176" t="e">
        <f t="shared" si="22"/>
        <v>#VALUE!</v>
      </c>
      <c r="J45" s="177" t="e">
        <f t="shared" si="23"/>
        <v>#VALUE!</v>
      </c>
      <c r="K45" s="178" t="e">
        <f t="shared" si="24"/>
        <v>#VALUE!</v>
      </c>
      <c r="L45" s="176" t="e">
        <f t="shared" si="46"/>
        <v>#VALUE!</v>
      </c>
      <c r="M45" s="179" t="e">
        <f t="shared" si="3"/>
        <v>#VALUE!</v>
      </c>
      <c r="N45" s="4"/>
      <c r="O45" s="185">
        <v>29</v>
      </c>
      <c r="P45" s="295" t="e">
        <f t="shared" si="47"/>
        <v>#VALUE!</v>
      </c>
      <c r="Q45" s="186" t="e">
        <f t="shared" si="26"/>
        <v>#VALUE!</v>
      </c>
      <c r="R45" s="184" t="e">
        <f t="shared" si="27"/>
        <v>#VALUE!</v>
      </c>
      <c r="S45" s="184" t="e">
        <f t="shared" si="48"/>
        <v>#VALUE!</v>
      </c>
      <c r="T45" s="295" t="e">
        <f t="shared" si="49"/>
        <v>#VALUE!</v>
      </c>
      <c r="U45" s="186" t="e">
        <f t="shared" si="29"/>
        <v>#VALUE!</v>
      </c>
      <c r="V45" s="184" t="e">
        <f t="shared" si="30"/>
        <v>#VALUE!</v>
      </c>
      <c r="W45" s="184" t="e">
        <f t="shared" si="50"/>
        <v>#VALUE!</v>
      </c>
      <c r="X45" s="158" t="e">
        <f t="shared" si="51"/>
        <v>#VALUE!</v>
      </c>
      <c r="Y45" s="159" t="e">
        <f t="shared" si="52"/>
        <v>#VALUE!</v>
      </c>
      <c r="Z45" s="159" t="e">
        <f t="shared" si="53"/>
        <v>#VALUE!</v>
      </c>
      <c r="AA45" s="55" t="e">
        <f t="shared" si="54"/>
        <v>#VALUE!</v>
      </c>
      <c r="AB45" s="158" t="e">
        <f t="shared" si="55"/>
        <v>#VALUE!</v>
      </c>
      <c r="AC45" s="159" t="e">
        <f t="shared" si="56"/>
        <v>#VALUE!</v>
      </c>
      <c r="AD45" s="159" t="e">
        <f t="shared" si="57"/>
        <v>#VALUE!</v>
      </c>
      <c r="AE45" s="160" t="e">
        <f t="shared" si="58"/>
        <v>#VALUE!</v>
      </c>
      <c r="AF45" s="158" t="e">
        <f t="shared" si="36"/>
        <v>#VALUE!</v>
      </c>
      <c r="AG45" s="159" t="e">
        <f t="shared" si="37"/>
        <v>#VALUE!</v>
      </c>
      <c r="AH45" s="159" t="e">
        <f t="shared" si="38"/>
        <v>#VALUE!</v>
      </c>
      <c r="AI45" s="55" t="e">
        <f t="shared" si="39"/>
        <v>#VALUE!</v>
      </c>
      <c r="AJ45" s="158" t="e">
        <f t="shared" si="40"/>
        <v>#VALUE!</v>
      </c>
      <c r="AK45" s="159" t="e">
        <f t="shared" si="41"/>
        <v>#VALUE!</v>
      </c>
      <c r="AL45" s="159" t="e">
        <f t="shared" si="42"/>
        <v>#VALUE!</v>
      </c>
      <c r="AM45" s="160" t="e">
        <f t="shared" si="43"/>
        <v>#VALUE!</v>
      </c>
    </row>
    <row r="46" spans="1:39" ht="12.75">
      <c r="A46" s="193">
        <v>30</v>
      </c>
      <c r="B46" s="200" t="s">
        <v>144</v>
      </c>
      <c r="C46" s="176" t="e">
        <f t="shared" si="18"/>
        <v>#VALUE!</v>
      </c>
      <c r="D46" s="177" t="e">
        <f t="shared" si="44"/>
        <v>#VALUE!</v>
      </c>
      <c r="E46" s="178" t="e">
        <f t="shared" si="20"/>
        <v>#VALUE!</v>
      </c>
      <c r="F46" s="176" t="e">
        <f t="shared" si="45"/>
        <v>#VALUE!</v>
      </c>
      <c r="G46" s="179" t="e">
        <f t="shared" si="2"/>
        <v>#VALUE!</v>
      </c>
      <c r="H46" s="200" t="s">
        <v>144</v>
      </c>
      <c r="I46" s="176" t="e">
        <f t="shared" si="22"/>
        <v>#VALUE!</v>
      </c>
      <c r="J46" s="177" t="e">
        <f t="shared" si="23"/>
        <v>#VALUE!</v>
      </c>
      <c r="K46" s="178" t="e">
        <f t="shared" si="24"/>
        <v>#VALUE!</v>
      </c>
      <c r="L46" s="176" t="e">
        <f t="shared" si="46"/>
        <v>#VALUE!</v>
      </c>
      <c r="M46" s="179" t="e">
        <f t="shared" si="3"/>
        <v>#VALUE!</v>
      </c>
      <c r="N46" s="4"/>
      <c r="O46" s="185">
        <v>30</v>
      </c>
      <c r="P46" s="295" t="e">
        <f t="shared" si="47"/>
        <v>#VALUE!</v>
      </c>
      <c r="Q46" s="186" t="e">
        <f t="shared" si="26"/>
        <v>#VALUE!</v>
      </c>
      <c r="R46" s="184" t="e">
        <f t="shared" si="27"/>
        <v>#VALUE!</v>
      </c>
      <c r="S46" s="184" t="e">
        <f t="shared" si="48"/>
        <v>#VALUE!</v>
      </c>
      <c r="T46" s="295" t="e">
        <f t="shared" si="49"/>
        <v>#VALUE!</v>
      </c>
      <c r="U46" s="186" t="e">
        <f t="shared" si="29"/>
        <v>#VALUE!</v>
      </c>
      <c r="V46" s="184" t="e">
        <f t="shared" si="30"/>
        <v>#VALUE!</v>
      </c>
      <c r="W46" s="184" t="e">
        <f t="shared" si="50"/>
        <v>#VALUE!</v>
      </c>
      <c r="X46" s="158" t="e">
        <f t="shared" si="51"/>
        <v>#VALUE!</v>
      </c>
      <c r="Y46" s="159" t="e">
        <f t="shared" si="52"/>
        <v>#VALUE!</v>
      </c>
      <c r="Z46" s="159" t="e">
        <f t="shared" si="53"/>
        <v>#VALUE!</v>
      </c>
      <c r="AA46" s="55" t="e">
        <f t="shared" si="54"/>
        <v>#VALUE!</v>
      </c>
      <c r="AB46" s="158" t="e">
        <f t="shared" si="55"/>
        <v>#VALUE!</v>
      </c>
      <c r="AC46" s="159" t="e">
        <f t="shared" si="56"/>
        <v>#VALUE!</v>
      </c>
      <c r="AD46" s="159" t="e">
        <f t="shared" si="57"/>
        <v>#VALUE!</v>
      </c>
      <c r="AE46" s="160" t="e">
        <f t="shared" si="58"/>
        <v>#VALUE!</v>
      </c>
      <c r="AF46" s="158" t="e">
        <f t="shared" si="36"/>
        <v>#VALUE!</v>
      </c>
      <c r="AG46" s="159" t="e">
        <f t="shared" si="37"/>
        <v>#VALUE!</v>
      </c>
      <c r="AH46" s="159" t="e">
        <f t="shared" si="38"/>
        <v>#VALUE!</v>
      </c>
      <c r="AI46" s="55" t="e">
        <f t="shared" si="39"/>
        <v>#VALUE!</v>
      </c>
      <c r="AJ46" s="158" t="e">
        <f t="shared" si="40"/>
        <v>#VALUE!</v>
      </c>
      <c r="AK46" s="159" t="e">
        <f t="shared" si="41"/>
        <v>#VALUE!</v>
      </c>
      <c r="AL46" s="159" t="e">
        <f t="shared" si="42"/>
        <v>#VALUE!</v>
      </c>
      <c r="AM46" s="160" t="e">
        <f t="shared" si="43"/>
        <v>#VALUE!</v>
      </c>
    </row>
    <row r="47" spans="1:39" ht="12.75">
      <c r="A47" s="193">
        <v>31</v>
      </c>
      <c r="B47" s="200" t="s">
        <v>144</v>
      </c>
      <c r="C47" s="176" t="e">
        <f t="shared" si="18"/>
        <v>#VALUE!</v>
      </c>
      <c r="D47" s="177" t="e">
        <f t="shared" si="44"/>
        <v>#VALUE!</v>
      </c>
      <c r="E47" s="178" t="e">
        <f t="shared" si="20"/>
        <v>#VALUE!</v>
      </c>
      <c r="F47" s="176" t="e">
        <f t="shared" si="45"/>
        <v>#VALUE!</v>
      </c>
      <c r="G47" s="179" t="e">
        <f t="shared" si="2"/>
        <v>#VALUE!</v>
      </c>
      <c r="H47" s="200" t="s">
        <v>144</v>
      </c>
      <c r="I47" s="176" t="e">
        <f t="shared" si="22"/>
        <v>#VALUE!</v>
      </c>
      <c r="J47" s="177" t="e">
        <f t="shared" si="23"/>
        <v>#VALUE!</v>
      </c>
      <c r="K47" s="178" t="e">
        <f t="shared" si="24"/>
        <v>#VALUE!</v>
      </c>
      <c r="L47" s="176" t="e">
        <f t="shared" si="46"/>
        <v>#VALUE!</v>
      </c>
      <c r="M47" s="179" t="e">
        <f t="shared" si="3"/>
        <v>#VALUE!</v>
      </c>
      <c r="N47" s="4"/>
      <c r="O47" s="185">
        <v>31</v>
      </c>
      <c r="P47" s="295" t="e">
        <f t="shared" si="47"/>
        <v>#VALUE!</v>
      </c>
      <c r="Q47" s="186" t="e">
        <f t="shared" si="26"/>
        <v>#VALUE!</v>
      </c>
      <c r="R47" s="184" t="e">
        <f t="shared" si="27"/>
        <v>#VALUE!</v>
      </c>
      <c r="S47" s="184" t="e">
        <f t="shared" si="48"/>
        <v>#VALUE!</v>
      </c>
      <c r="T47" s="295" t="e">
        <f t="shared" si="49"/>
        <v>#VALUE!</v>
      </c>
      <c r="U47" s="186" t="e">
        <f t="shared" si="29"/>
        <v>#VALUE!</v>
      </c>
      <c r="V47" s="184" t="e">
        <f t="shared" si="30"/>
        <v>#VALUE!</v>
      </c>
      <c r="W47" s="184" t="e">
        <f t="shared" si="50"/>
        <v>#VALUE!</v>
      </c>
      <c r="X47" s="158" t="e">
        <f t="shared" si="51"/>
        <v>#VALUE!</v>
      </c>
      <c r="Y47" s="159" t="e">
        <f t="shared" si="52"/>
        <v>#VALUE!</v>
      </c>
      <c r="Z47" s="159" t="e">
        <f t="shared" si="53"/>
        <v>#VALUE!</v>
      </c>
      <c r="AA47" s="55" t="e">
        <f t="shared" si="54"/>
        <v>#VALUE!</v>
      </c>
      <c r="AB47" s="158" t="e">
        <f t="shared" si="55"/>
        <v>#VALUE!</v>
      </c>
      <c r="AC47" s="159" t="e">
        <f t="shared" si="56"/>
        <v>#VALUE!</v>
      </c>
      <c r="AD47" s="159" t="e">
        <f t="shared" si="57"/>
        <v>#VALUE!</v>
      </c>
      <c r="AE47" s="160" t="e">
        <f t="shared" si="58"/>
        <v>#VALUE!</v>
      </c>
      <c r="AF47" s="158" t="e">
        <f t="shared" si="36"/>
        <v>#VALUE!</v>
      </c>
      <c r="AG47" s="159" t="e">
        <f t="shared" si="37"/>
        <v>#VALUE!</v>
      </c>
      <c r="AH47" s="159" t="e">
        <f t="shared" si="38"/>
        <v>#VALUE!</v>
      </c>
      <c r="AI47" s="55" t="e">
        <f t="shared" si="39"/>
        <v>#VALUE!</v>
      </c>
      <c r="AJ47" s="158" t="e">
        <f t="shared" si="40"/>
        <v>#VALUE!</v>
      </c>
      <c r="AK47" s="159" t="e">
        <f t="shared" si="41"/>
        <v>#VALUE!</v>
      </c>
      <c r="AL47" s="159" t="e">
        <f t="shared" si="42"/>
        <v>#VALUE!</v>
      </c>
      <c r="AM47" s="160" t="e">
        <f t="shared" si="43"/>
        <v>#VALUE!</v>
      </c>
    </row>
    <row r="48" spans="1:39" ht="12.75">
      <c r="A48" s="193">
        <v>32</v>
      </c>
      <c r="B48" s="200" t="s">
        <v>144</v>
      </c>
      <c r="C48" s="176" t="e">
        <f t="shared" si="18"/>
        <v>#VALUE!</v>
      </c>
      <c r="D48" s="177" t="e">
        <f t="shared" si="44"/>
        <v>#VALUE!</v>
      </c>
      <c r="E48" s="178" t="e">
        <f t="shared" si="20"/>
        <v>#VALUE!</v>
      </c>
      <c r="F48" s="176" t="e">
        <f t="shared" si="45"/>
        <v>#VALUE!</v>
      </c>
      <c r="G48" s="179" t="e">
        <f t="shared" si="2"/>
        <v>#VALUE!</v>
      </c>
      <c r="H48" s="200" t="s">
        <v>144</v>
      </c>
      <c r="I48" s="176" t="e">
        <f t="shared" si="22"/>
        <v>#VALUE!</v>
      </c>
      <c r="J48" s="177" t="e">
        <f t="shared" si="23"/>
        <v>#VALUE!</v>
      </c>
      <c r="K48" s="178" t="e">
        <f t="shared" si="24"/>
        <v>#VALUE!</v>
      </c>
      <c r="L48" s="176" t="e">
        <f t="shared" si="46"/>
        <v>#VALUE!</v>
      </c>
      <c r="M48" s="179" t="e">
        <f t="shared" si="3"/>
        <v>#VALUE!</v>
      </c>
      <c r="N48" s="4"/>
      <c r="O48" s="185">
        <v>32</v>
      </c>
      <c r="P48" s="295" t="e">
        <f t="shared" si="47"/>
        <v>#VALUE!</v>
      </c>
      <c r="Q48" s="186" t="e">
        <f t="shared" si="26"/>
        <v>#VALUE!</v>
      </c>
      <c r="R48" s="184" t="e">
        <f t="shared" si="27"/>
        <v>#VALUE!</v>
      </c>
      <c r="S48" s="184" t="e">
        <f t="shared" si="48"/>
        <v>#VALUE!</v>
      </c>
      <c r="T48" s="295" t="e">
        <f t="shared" si="49"/>
        <v>#VALUE!</v>
      </c>
      <c r="U48" s="186" t="e">
        <f t="shared" si="29"/>
        <v>#VALUE!</v>
      </c>
      <c r="V48" s="184" t="e">
        <f t="shared" si="30"/>
        <v>#VALUE!</v>
      </c>
      <c r="W48" s="184" t="e">
        <f t="shared" si="50"/>
        <v>#VALUE!</v>
      </c>
      <c r="X48" s="158" t="e">
        <f t="shared" si="51"/>
        <v>#VALUE!</v>
      </c>
      <c r="Y48" s="159" t="e">
        <f t="shared" si="52"/>
        <v>#VALUE!</v>
      </c>
      <c r="Z48" s="159" t="e">
        <f t="shared" si="53"/>
        <v>#VALUE!</v>
      </c>
      <c r="AA48" s="55" t="e">
        <f t="shared" si="54"/>
        <v>#VALUE!</v>
      </c>
      <c r="AB48" s="158" t="e">
        <f t="shared" si="55"/>
        <v>#VALUE!</v>
      </c>
      <c r="AC48" s="159" t="e">
        <f t="shared" si="56"/>
        <v>#VALUE!</v>
      </c>
      <c r="AD48" s="159" t="e">
        <f t="shared" si="57"/>
        <v>#VALUE!</v>
      </c>
      <c r="AE48" s="160" t="e">
        <f t="shared" si="58"/>
        <v>#VALUE!</v>
      </c>
      <c r="AF48" s="158" t="e">
        <f t="shared" si="36"/>
        <v>#VALUE!</v>
      </c>
      <c r="AG48" s="159" t="e">
        <f t="shared" si="37"/>
        <v>#VALUE!</v>
      </c>
      <c r="AH48" s="159" t="e">
        <f t="shared" si="38"/>
        <v>#VALUE!</v>
      </c>
      <c r="AI48" s="55" t="e">
        <f t="shared" si="39"/>
        <v>#VALUE!</v>
      </c>
      <c r="AJ48" s="158" t="e">
        <f t="shared" si="40"/>
        <v>#VALUE!</v>
      </c>
      <c r="AK48" s="159" t="e">
        <f t="shared" si="41"/>
        <v>#VALUE!</v>
      </c>
      <c r="AL48" s="159" t="e">
        <f t="shared" si="42"/>
        <v>#VALUE!</v>
      </c>
      <c r="AM48" s="160" t="e">
        <f t="shared" si="43"/>
        <v>#VALUE!</v>
      </c>
    </row>
    <row r="49" spans="1:39" ht="12.75">
      <c r="A49" s="193">
        <v>33</v>
      </c>
      <c r="B49" s="200" t="s">
        <v>144</v>
      </c>
      <c r="C49" s="176" t="e">
        <f t="shared" si="18"/>
        <v>#VALUE!</v>
      </c>
      <c r="D49" s="177" t="e">
        <f t="shared" si="44"/>
        <v>#VALUE!</v>
      </c>
      <c r="E49" s="178" t="e">
        <f t="shared" si="20"/>
        <v>#VALUE!</v>
      </c>
      <c r="F49" s="176" t="e">
        <f t="shared" si="45"/>
        <v>#VALUE!</v>
      </c>
      <c r="G49" s="179" t="e">
        <f t="shared" si="2"/>
        <v>#VALUE!</v>
      </c>
      <c r="H49" s="200" t="s">
        <v>144</v>
      </c>
      <c r="I49" s="176" t="e">
        <f t="shared" si="22"/>
        <v>#VALUE!</v>
      </c>
      <c r="J49" s="177" t="e">
        <f t="shared" si="23"/>
        <v>#VALUE!</v>
      </c>
      <c r="K49" s="178" t="e">
        <f t="shared" si="24"/>
        <v>#VALUE!</v>
      </c>
      <c r="L49" s="176" t="e">
        <f t="shared" si="46"/>
        <v>#VALUE!</v>
      </c>
      <c r="M49" s="179" t="e">
        <f t="shared" si="3"/>
        <v>#VALUE!</v>
      </c>
      <c r="N49" s="4"/>
      <c r="O49" s="185">
        <v>33</v>
      </c>
      <c r="P49" s="295" t="e">
        <f t="shared" si="47"/>
        <v>#VALUE!</v>
      </c>
      <c r="Q49" s="186" t="e">
        <f t="shared" si="26"/>
        <v>#VALUE!</v>
      </c>
      <c r="R49" s="184" t="e">
        <f t="shared" si="27"/>
        <v>#VALUE!</v>
      </c>
      <c r="S49" s="184" t="e">
        <f t="shared" si="48"/>
        <v>#VALUE!</v>
      </c>
      <c r="T49" s="295" t="e">
        <f t="shared" si="49"/>
        <v>#VALUE!</v>
      </c>
      <c r="U49" s="186" t="e">
        <f t="shared" si="29"/>
        <v>#VALUE!</v>
      </c>
      <c r="V49" s="184" t="e">
        <f t="shared" si="30"/>
        <v>#VALUE!</v>
      </c>
      <c r="W49" s="184" t="e">
        <f t="shared" si="50"/>
        <v>#VALUE!</v>
      </c>
      <c r="X49" s="158" t="e">
        <f t="shared" si="51"/>
        <v>#VALUE!</v>
      </c>
      <c r="Y49" s="159" t="e">
        <f t="shared" si="52"/>
        <v>#VALUE!</v>
      </c>
      <c r="Z49" s="159" t="e">
        <f t="shared" si="53"/>
        <v>#VALUE!</v>
      </c>
      <c r="AA49" s="55" t="e">
        <f t="shared" si="54"/>
        <v>#VALUE!</v>
      </c>
      <c r="AB49" s="158" t="e">
        <f t="shared" si="55"/>
        <v>#VALUE!</v>
      </c>
      <c r="AC49" s="159" t="e">
        <f t="shared" si="56"/>
        <v>#VALUE!</v>
      </c>
      <c r="AD49" s="159" t="e">
        <f t="shared" si="57"/>
        <v>#VALUE!</v>
      </c>
      <c r="AE49" s="160" t="e">
        <f t="shared" si="58"/>
        <v>#VALUE!</v>
      </c>
      <c r="AF49" s="158" t="e">
        <f t="shared" si="36"/>
        <v>#VALUE!</v>
      </c>
      <c r="AG49" s="159" t="e">
        <f t="shared" si="37"/>
        <v>#VALUE!</v>
      </c>
      <c r="AH49" s="159" t="e">
        <f t="shared" si="38"/>
        <v>#VALUE!</v>
      </c>
      <c r="AI49" s="55" t="e">
        <f t="shared" si="39"/>
        <v>#VALUE!</v>
      </c>
      <c r="AJ49" s="158" t="e">
        <f t="shared" si="40"/>
        <v>#VALUE!</v>
      </c>
      <c r="AK49" s="159" t="e">
        <f t="shared" si="41"/>
        <v>#VALUE!</v>
      </c>
      <c r="AL49" s="159" t="e">
        <f t="shared" si="42"/>
        <v>#VALUE!</v>
      </c>
      <c r="AM49" s="160" t="e">
        <f t="shared" si="43"/>
        <v>#VALUE!</v>
      </c>
    </row>
    <row r="50" spans="1:39" ht="12.75">
      <c r="A50" s="193">
        <v>34</v>
      </c>
      <c r="B50" s="200" t="s">
        <v>144</v>
      </c>
      <c r="C50" s="176" t="e">
        <f t="shared" si="18"/>
        <v>#VALUE!</v>
      </c>
      <c r="D50" s="177" t="e">
        <f t="shared" si="44"/>
        <v>#VALUE!</v>
      </c>
      <c r="E50" s="178" t="e">
        <f t="shared" si="20"/>
        <v>#VALUE!</v>
      </c>
      <c r="F50" s="176" t="e">
        <f t="shared" si="45"/>
        <v>#VALUE!</v>
      </c>
      <c r="G50" s="179" t="e">
        <f t="shared" si="2"/>
        <v>#VALUE!</v>
      </c>
      <c r="H50" s="200" t="s">
        <v>144</v>
      </c>
      <c r="I50" s="176" t="e">
        <f t="shared" si="22"/>
        <v>#VALUE!</v>
      </c>
      <c r="J50" s="177" t="e">
        <f t="shared" si="23"/>
        <v>#VALUE!</v>
      </c>
      <c r="K50" s="178" t="e">
        <f t="shared" si="24"/>
        <v>#VALUE!</v>
      </c>
      <c r="L50" s="176" t="e">
        <f t="shared" si="46"/>
        <v>#VALUE!</v>
      </c>
      <c r="M50" s="179" t="e">
        <f t="shared" si="3"/>
        <v>#VALUE!</v>
      </c>
      <c r="N50" s="4"/>
      <c r="O50" s="185">
        <v>34</v>
      </c>
      <c r="P50" s="295" t="e">
        <f t="shared" si="47"/>
        <v>#VALUE!</v>
      </c>
      <c r="Q50" s="186" t="e">
        <f t="shared" si="26"/>
        <v>#VALUE!</v>
      </c>
      <c r="R50" s="184" t="e">
        <f t="shared" si="27"/>
        <v>#VALUE!</v>
      </c>
      <c r="S50" s="184" t="e">
        <f t="shared" si="48"/>
        <v>#VALUE!</v>
      </c>
      <c r="T50" s="295" t="e">
        <f t="shared" si="49"/>
        <v>#VALUE!</v>
      </c>
      <c r="U50" s="186" t="e">
        <f t="shared" si="29"/>
        <v>#VALUE!</v>
      </c>
      <c r="V50" s="184" t="e">
        <f t="shared" si="30"/>
        <v>#VALUE!</v>
      </c>
      <c r="W50" s="184" t="e">
        <f t="shared" si="50"/>
        <v>#VALUE!</v>
      </c>
      <c r="X50" s="158" t="e">
        <f t="shared" si="51"/>
        <v>#VALUE!</v>
      </c>
      <c r="Y50" s="159" t="e">
        <f t="shared" si="52"/>
        <v>#VALUE!</v>
      </c>
      <c r="Z50" s="159" t="e">
        <f t="shared" si="53"/>
        <v>#VALUE!</v>
      </c>
      <c r="AA50" s="55" t="e">
        <f t="shared" si="54"/>
        <v>#VALUE!</v>
      </c>
      <c r="AB50" s="158" t="e">
        <f t="shared" si="55"/>
        <v>#VALUE!</v>
      </c>
      <c r="AC50" s="159" t="e">
        <f t="shared" si="56"/>
        <v>#VALUE!</v>
      </c>
      <c r="AD50" s="159" t="e">
        <f t="shared" si="57"/>
        <v>#VALUE!</v>
      </c>
      <c r="AE50" s="160" t="e">
        <f t="shared" si="58"/>
        <v>#VALUE!</v>
      </c>
      <c r="AF50" s="158" t="e">
        <f t="shared" si="36"/>
        <v>#VALUE!</v>
      </c>
      <c r="AG50" s="159" t="e">
        <f t="shared" si="37"/>
        <v>#VALUE!</v>
      </c>
      <c r="AH50" s="159" t="e">
        <f t="shared" si="38"/>
        <v>#VALUE!</v>
      </c>
      <c r="AI50" s="55" t="e">
        <f t="shared" si="39"/>
        <v>#VALUE!</v>
      </c>
      <c r="AJ50" s="158" t="e">
        <f t="shared" si="40"/>
        <v>#VALUE!</v>
      </c>
      <c r="AK50" s="159" t="e">
        <f t="shared" si="41"/>
        <v>#VALUE!</v>
      </c>
      <c r="AL50" s="159" t="e">
        <f t="shared" si="42"/>
        <v>#VALUE!</v>
      </c>
      <c r="AM50" s="160" t="e">
        <f t="shared" si="43"/>
        <v>#VALUE!</v>
      </c>
    </row>
    <row r="51" spans="1:39" ht="12.75">
      <c r="A51" s="193">
        <v>35</v>
      </c>
      <c r="B51" s="200" t="s">
        <v>144</v>
      </c>
      <c r="C51" s="176" t="e">
        <f t="shared" si="18"/>
        <v>#VALUE!</v>
      </c>
      <c r="D51" s="177" t="e">
        <f t="shared" si="44"/>
        <v>#VALUE!</v>
      </c>
      <c r="E51" s="178" t="e">
        <f t="shared" si="20"/>
        <v>#VALUE!</v>
      </c>
      <c r="F51" s="176" t="e">
        <f t="shared" si="45"/>
        <v>#VALUE!</v>
      </c>
      <c r="G51" s="179" t="e">
        <f t="shared" si="2"/>
        <v>#VALUE!</v>
      </c>
      <c r="H51" s="200" t="s">
        <v>144</v>
      </c>
      <c r="I51" s="176" t="e">
        <f t="shared" si="22"/>
        <v>#VALUE!</v>
      </c>
      <c r="J51" s="177" t="e">
        <f t="shared" si="23"/>
        <v>#VALUE!</v>
      </c>
      <c r="K51" s="178" t="e">
        <f t="shared" si="24"/>
        <v>#VALUE!</v>
      </c>
      <c r="L51" s="176" t="e">
        <f t="shared" si="46"/>
        <v>#VALUE!</v>
      </c>
      <c r="M51" s="179" t="e">
        <f t="shared" si="3"/>
        <v>#VALUE!</v>
      </c>
      <c r="N51" s="4"/>
      <c r="O51" s="185">
        <v>35</v>
      </c>
      <c r="P51" s="295" t="e">
        <f t="shared" si="47"/>
        <v>#VALUE!</v>
      </c>
      <c r="Q51" s="186" t="e">
        <f t="shared" si="26"/>
        <v>#VALUE!</v>
      </c>
      <c r="R51" s="184" t="e">
        <f t="shared" si="27"/>
        <v>#VALUE!</v>
      </c>
      <c r="S51" s="184" t="e">
        <f t="shared" si="48"/>
        <v>#VALUE!</v>
      </c>
      <c r="T51" s="295" t="e">
        <f t="shared" si="49"/>
        <v>#VALUE!</v>
      </c>
      <c r="U51" s="186" t="e">
        <f t="shared" si="29"/>
        <v>#VALUE!</v>
      </c>
      <c r="V51" s="184" t="e">
        <f t="shared" si="30"/>
        <v>#VALUE!</v>
      </c>
      <c r="W51" s="184" t="e">
        <f t="shared" si="50"/>
        <v>#VALUE!</v>
      </c>
      <c r="X51" s="158" t="e">
        <f t="shared" si="51"/>
        <v>#VALUE!</v>
      </c>
      <c r="Y51" s="159" t="e">
        <f t="shared" si="52"/>
        <v>#VALUE!</v>
      </c>
      <c r="Z51" s="159" t="e">
        <f t="shared" si="53"/>
        <v>#VALUE!</v>
      </c>
      <c r="AA51" s="55" t="e">
        <f t="shared" si="54"/>
        <v>#VALUE!</v>
      </c>
      <c r="AB51" s="158" t="e">
        <f t="shared" si="55"/>
        <v>#VALUE!</v>
      </c>
      <c r="AC51" s="159" t="e">
        <f t="shared" si="56"/>
        <v>#VALUE!</v>
      </c>
      <c r="AD51" s="159" t="e">
        <f t="shared" si="57"/>
        <v>#VALUE!</v>
      </c>
      <c r="AE51" s="160" t="e">
        <f t="shared" si="58"/>
        <v>#VALUE!</v>
      </c>
      <c r="AF51" s="158" t="e">
        <f t="shared" si="36"/>
        <v>#VALUE!</v>
      </c>
      <c r="AG51" s="159" t="e">
        <f t="shared" si="37"/>
        <v>#VALUE!</v>
      </c>
      <c r="AH51" s="159" t="e">
        <f t="shared" si="38"/>
        <v>#VALUE!</v>
      </c>
      <c r="AI51" s="55" t="e">
        <f t="shared" si="39"/>
        <v>#VALUE!</v>
      </c>
      <c r="AJ51" s="158" t="e">
        <f t="shared" si="40"/>
        <v>#VALUE!</v>
      </c>
      <c r="AK51" s="159" t="e">
        <f t="shared" si="41"/>
        <v>#VALUE!</v>
      </c>
      <c r="AL51" s="159" t="e">
        <f t="shared" si="42"/>
        <v>#VALUE!</v>
      </c>
      <c r="AM51" s="160" t="e">
        <f t="shared" si="43"/>
        <v>#VALUE!</v>
      </c>
    </row>
    <row r="52" spans="1:39" ht="12.75">
      <c r="A52" s="193">
        <v>36</v>
      </c>
      <c r="B52" s="200" t="s">
        <v>144</v>
      </c>
      <c r="C52" s="176" t="e">
        <f t="shared" si="18"/>
        <v>#VALUE!</v>
      </c>
      <c r="D52" s="177" t="e">
        <f t="shared" si="44"/>
        <v>#VALUE!</v>
      </c>
      <c r="E52" s="178" t="e">
        <f t="shared" si="20"/>
        <v>#VALUE!</v>
      </c>
      <c r="F52" s="176" t="e">
        <f t="shared" si="45"/>
        <v>#VALUE!</v>
      </c>
      <c r="G52" s="179" t="e">
        <f t="shared" si="2"/>
        <v>#VALUE!</v>
      </c>
      <c r="H52" s="200" t="s">
        <v>144</v>
      </c>
      <c r="I52" s="176" t="e">
        <f t="shared" si="22"/>
        <v>#VALUE!</v>
      </c>
      <c r="J52" s="177" t="e">
        <f t="shared" si="23"/>
        <v>#VALUE!</v>
      </c>
      <c r="K52" s="178" t="e">
        <f t="shared" si="24"/>
        <v>#VALUE!</v>
      </c>
      <c r="L52" s="176" t="e">
        <f t="shared" si="46"/>
        <v>#VALUE!</v>
      </c>
      <c r="M52" s="179" t="e">
        <f t="shared" si="3"/>
        <v>#VALUE!</v>
      </c>
      <c r="N52" s="4"/>
      <c r="O52" s="185">
        <v>36</v>
      </c>
      <c r="P52" s="295" t="e">
        <f t="shared" si="47"/>
        <v>#VALUE!</v>
      </c>
      <c r="Q52" s="186" t="e">
        <f t="shared" si="26"/>
        <v>#VALUE!</v>
      </c>
      <c r="R52" s="184" t="e">
        <f t="shared" si="27"/>
        <v>#VALUE!</v>
      </c>
      <c r="S52" s="184" t="e">
        <f t="shared" si="48"/>
        <v>#VALUE!</v>
      </c>
      <c r="T52" s="295" t="e">
        <f t="shared" si="49"/>
        <v>#VALUE!</v>
      </c>
      <c r="U52" s="186" t="e">
        <f t="shared" si="29"/>
        <v>#VALUE!</v>
      </c>
      <c r="V52" s="184" t="e">
        <f t="shared" si="30"/>
        <v>#VALUE!</v>
      </c>
      <c r="W52" s="184" t="e">
        <f t="shared" si="50"/>
        <v>#VALUE!</v>
      </c>
      <c r="X52" s="158" t="e">
        <f t="shared" si="51"/>
        <v>#VALUE!</v>
      </c>
      <c r="Y52" s="159" t="e">
        <f t="shared" si="52"/>
        <v>#VALUE!</v>
      </c>
      <c r="Z52" s="159" t="e">
        <f t="shared" si="53"/>
        <v>#VALUE!</v>
      </c>
      <c r="AA52" s="55" t="e">
        <f t="shared" si="54"/>
        <v>#VALUE!</v>
      </c>
      <c r="AB52" s="158" t="e">
        <f t="shared" si="55"/>
        <v>#VALUE!</v>
      </c>
      <c r="AC52" s="159" t="e">
        <f t="shared" si="56"/>
        <v>#VALUE!</v>
      </c>
      <c r="AD52" s="159" t="e">
        <f t="shared" si="57"/>
        <v>#VALUE!</v>
      </c>
      <c r="AE52" s="160" t="e">
        <f t="shared" si="58"/>
        <v>#VALUE!</v>
      </c>
      <c r="AF52" s="158" t="e">
        <f t="shared" si="36"/>
        <v>#VALUE!</v>
      </c>
      <c r="AG52" s="159" t="e">
        <f t="shared" si="37"/>
        <v>#VALUE!</v>
      </c>
      <c r="AH52" s="159" t="e">
        <f t="shared" si="38"/>
        <v>#VALUE!</v>
      </c>
      <c r="AI52" s="55" t="e">
        <f t="shared" si="39"/>
        <v>#VALUE!</v>
      </c>
      <c r="AJ52" s="158" t="e">
        <f t="shared" si="40"/>
        <v>#VALUE!</v>
      </c>
      <c r="AK52" s="159" t="e">
        <f t="shared" si="41"/>
        <v>#VALUE!</v>
      </c>
      <c r="AL52" s="159" t="e">
        <f t="shared" si="42"/>
        <v>#VALUE!</v>
      </c>
      <c r="AM52" s="160" t="e">
        <f t="shared" si="43"/>
        <v>#VALUE!</v>
      </c>
    </row>
    <row r="53" spans="1:39" ht="12.75">
      <c r="A53" s="193">
        <v>37</v>
      </c>
      <c r="B53" s="200" t="s">
        <v>144</v>
      </c>
      <c r="C53" s="176" t="e">
        <f t="shared" si="18"/>
        <v>#VALUE!</v>
      </c>
      <c r="D53" s="177" t="e">
        <f t="shared" si="44"/>
        <v>#VALUE!</v>
      </c>
      <c r="E53" s="178" t="e">
        <f t="shared" si="20"/>
        <v>#VALUE!</v>
      </c>
      <c r="F53" s="176" t="e">
        <f t="shared" si="45"/>
        <v>#VALUE!</v>
      </c>
      <c r="G53" s="179" t="e">
        <f t="shared" si="2"/>
        <v>#VALUE!</v>
      </c>
      <c r="H53" s="200" t="s">
        <v>144</v>
      </c>
      <c r="I53" s="176" t="e">
        <f t="shared" si="22"/>
        <v>#VALUE!</v>
      </c>
      <c r="J53" s="177" t="e">
        <f t="shared" si="23"/>
        <v>#VALUE!</v>
      </c>
      <c r="K53" s="178" t="e">
        <f t="shared" si="24"/>
        <v>#VALUE!</v>
      </c>
      <c r="L53" s="176" t="e">
        <f t="shared" si="46"/>
        <v>#VALUE!</v>
      </c>
      <c r="M53" s="179" t="e">
        <f t="shared" si="3"/>
        <v>#VALUE!</v>
      </c>
      <c r="N53" s="4"/>
      <c r="O53" s="185">
        <v>37</v>
      </c>
      <c r="P53" s="295" t="e">
        <f t="shared" si="47"/>
        <v>#VALUE!</v>
      </c>
      <c r="Q53" s="186" t="e">
        <f t="shared" si="26"/>
        <v>#VALUE!</v>
      </c>
      <c r="R53" s="184" t="e">
        <f t="shared" si="27"/>
        <v>#VALUE!</v>
      </c>
      <c r="S53" s="184" t="e">
        <f t="shared" si="48"/>
        <v>#VALUE!</v>
      </c>
      <c r="T53" s="295" t="e">
        <f t="shared" si="49"/>
        <v>#VALUE!</v>
      </c>
      <c r="U53" s="186" t="e">
        <f t="shared" si="29"/>
        <v>#VALUE!</v>
      </c>
      <c r="V53" s="184" t="e">
        <f t="shared" si="30"/>
        <v>#VALUE!</v>
      </c>
      <c r="W53" s="184" t="e">
        <f t="shared" si="50"/>
        <v>#VALUE!</v>
      </c>
      <c r="X53" s="158" t="e">
        <f t="shared" si="51"/>
        <v>#VALUE!</v>
      </c>
      <c r="Y53" s="159" t="e">
        <f t="shared" si="52"/>
        <v>#VALUE!</v>
      </c>
      <c r="Z53" s="159" t="e">
        <f t="shared" si="53"/>
        <v>#VALUE!</v>
      </c>
      <c r="AA53" s="55" t="e">
        <f t="shared" si="54"/>
        <v>#VALUE!</v>
      </c>
      <c r="AB53" s="158" t="e">
        <f t="shared" si="55"/>
        <v>#VALUE!</v>
      </c>
      <c r="AC53" s="159" t="e">
        <f t="shared" si="56"/>
        <v>#VALUE!</v>
      </c>
      <c r="AD53" s="159" t="e">
        <f t="shared" si="57"/>
        <v>#VALUE!</v>
      </c>
      <c r="AE53" s="160" t="e">
        <f t="shared" si="58"/>
        <v>#VALUE!</v>
      </c>
      <c r="AF53" s="158" t="e">
        <f t="shared" si="36"/>
        <v>#VALUE!</v>
      </c>
      <c r="AG53" s="159" t="e">
        <f t="shared" si="37"/>
        <v>#VALUE!</v>
      </c>
      <c r="AH53" s="159" t="e">
        <f t="shared" si="38"/>
        <v>#VALUE!</v>
      </c>
      <c r="AI53" s="55" t="e">
        <f t="shared" si="39"/>
        <v>#VALUE!</v>
      </c>
      <c r="AJ53" s="158" t="e">
        <f t="shared" si="40"/>
        <v>#VALUE!</v>
      </c>
      <c r="AK53" s="159" t="e">
        <f t="shared" si="41"/>
        <v>#VALUE!</v>
      </c>
      <c r="AL53" s="159" t="e">
        <f t="shared" si="42"/>
        <v>#VALUE!</v>
      </c>
      <c r="AM53" s="160" t="e">
        <f t="shared" si="43"/>
        <v>#VALUE!</v>
      </c>
    </row>
    <row r="54" spans="1:39" ht="12.75">
      <c r="A54" s="193">
        <v>38</v>
      </c>
      <c r="B54" s="200" t="s">
        <v>144</v>
      </c>
      <c r="C54" s="176" t="e">
        <f t="shared" si="18"/>
        <v>#VALUE!</v>
      </c>
      <c r="D54" s="177" t="e">
        <f t="shared" si="44"/>
        <v>#VALUE!</v>
      </c>
      <c r="E54" s="178" t="e">
        <f t="shared" si="20"/>
        <v>#VALUE!</v>
      </c>
      <c r="F54" s="176" t="e">
        <f t="shared" si="45"/>
        <v>#VALUE!</v>
      </c>
      <c r="G54" s="179" t="e">
        <f t="shared" si="2"/>
        <v>#VALUE!</v>
      </c>
      <c r="H54" s="200" t="s">
        <v>144</v>
      </c>
      <c r="I54" s="176" t="e">
        <f t="shared" si="22"/>
        <v>#VALUE!</v>
      </c>
      <c r="J54" s="177" t="e">
        <f t="shared" si="23"/>
        <v>#VALUE!</v>
      </c>
      <c r="K54" s="178" t="e">
        <f t="shared" si="24"/>
        <v>#VALUE!</v>
      </c>
      <c r="L54" s="176" t="e">
        <f t="shared" si="46"/>
        <v>#VALUE!</v>
      </c>
      <c r="M54" s="179" t="e">
        <f t="shared" si="3"/>
        <v>#VALUE!</v>
      </c>
      <c r="N54" s="4"/>
      <c r="O54" s="185">
        <v>38</v>
      </c>
      <c r="P54" s="295" t="e">
        <f t="shared" si="47"/>
        <v>#VALUE!</v>
      </c>
      <c r="Q54" s="186" t="e">
        <f t="shared" si="26"/>
        <v>#VALUE!</v>
      </c>
      <c r="R54" s="184" t="e">
        <f t="shared" si="27"/>
        <v>#VALUE!</v>
      </c>
      <c r="S54" s="184" t="e">
        <f t="shared" si="48"/>
        <v>#VALUE!</v>
      </c>
      <c r="T54" s="295" t="e">
        <f t="shared" si="49"/>
        <v>#VALUE!</v>
      </c>
      <c r="U54" s="186" t="e">
        <f t="shared" si="29"/>
        <v>#VALUE!</v>
      </c>
      <c r="V54" s="184" t="e">
        <f t="shared" si="30"/>
        <v>#VALUE!</v>
      </c>
      <c r="W54" s="184" t="e">
        <f t="shared" si="50"/>
        <v>#VALUE!</v>
      </c>
      <c r="X54" s="158" t="e">
        <f t="shared" si="51"/>
        <v>#VALUE!</v>
      </c>
      <c r="Y54" s="159" t="e">
        <f t="shared" si="52"/>
        <v>#VALUE!</v>
      </c>
      <c r="Z54" s="159" t="e">
        <f t="shared" si="53"/>
        <v>#VALUE!</v>
      </c>
      <c r="AA54" s="55" t="e">
        <f t="shared" si="54"/>
        <v>#VALUE!</v>
      </c>
      <c r="AB54" s="158" t="e">
        <f t="shared" si="55"/>
        <v>#VALUE!</v>
      </c>
      <c r="AC54" s="159" t="e">
        <f t="shared" si="56"/>
        <v>#VALUE!</v>
      </c>
      <c r="AD54" s="159" t="e">
        <f t="shared" si="57"/>
        <v>#VALUE!</v>
      </c>
      <c r="AE54" s="160" t="e">
        <f t="shared" si="58"/>
        <v>#VALUE!</v>
      </c>
      <c r="AF54" s="158" t="e">
        <f t="shared" si="36"/>
        <v>#VALUE!</v>
      </c>
      <c r="AG54" s="159" t="e">
        <f t="shared" si="37"/>
        <v>#VALUE!</v>
      </c>
      <c r="AH54" s="159" t="e">
        <f t="shared" si="38"/>
        <v>#VALUE!</v>
      </c>
      <c r="AI54" s="55" t="e">
        <f t="shared" si="39"/>
        <v>#VALUE!</v>
      </c>
      <c r="AJ54" s="158" t="e">
        <f t="shared" si="40"/>
        <v>#VALUE!</v>
      </c>
      <c r="AK54" s="159" t="e">
        <f t="shared" si="41"/>
        <v>#VALUE!</v>
      </c>
      <c r="AL54" s="159" t="e">
        <f t="shared" si="42"/>
        <v>#VALUE!</v>
      </c>
      <c r="AM54" s="160" t="e">
        <f t="shared" si="43"/>
        <v>#VALUE!</v>
      </c>
    </row>
    <row r="55" spans="1:39" ht="12.75">
      <c r="A55" s="193">
        <v>39</v>
      </c>
      <c r="B55" s="200" t="s">
        <v>144</v>
      </c>
      <c r="C55" s="176" t="e">
        <f t="shared" si="18"/>
        <v>#VALUE!</v>
      </c>
      <c r="D55" s="177" t="e">
        <f t="shared" si="44"/>
        <v>#VALUE!</v>
      </c>
      <c r="E55" s="178" t="e">
        <f t="shared" si="20"/>
        <v>#VALUE!</v>
      </c>
      <c r="F55" s="176" t="e">
        <f t="shared" si="45"/>
        <v>#VALUE!</v>
      </c>
      <c r="G55" s="179" t="e">
        <f t="shared" si="2"/>
        <v>#VALUE!</v>
      </c>
      <c r="H55" s="200" t="s">
        <v>144</v>
      </c>
      <c r="I55" s="176" t="e">
        <f t="shared" si="22"/>
        <v>#VALUE!</v>
      </c>
      <c r="J55" s="177" t="e">
        <f t="shared" si="23"/>
        <v>#VALUE!</v>
      </c>
      <c r="K55" s="178" t="e">
        <f t="shared" si="24"/>
        <v>#VALUE!</v>
      </c>
      <c r="L55" s="176" t="e">
        <f t="shared" si="46"/>
        <v>#VALUE!</v>
      </c>
      <c r="M55" s="179" t="e">
        <f t="shared" si="3"/>
        <v>#VALUE!</v>
      </c>
      <c r="N55" s="4"/>
      <c r="O55" s="185">
        <v>39</v>
      </c>
      <c r="P55" s="295" t="e">
        <f t="shared" si="47"/>
        <v>#VALUE!</v>
      </c>
      <c r="Q55" s="186" t="e">
        <f t="shared" si="26"/>
        <v>#VALUE!</v>
      </c>
      <c r="R55" s="184" t="e">
        <f t="shared" si="27"/>
        <v>#VALUE!</v>
      </c>
      <c r="S55" s="184" t="e">
        <f t="shared" si="48"/>
        <v>#VALUE!</v>
      </c>
      <c r="T55" s="295" t="e">
        <f t="shared" si="49"/>
        <v>#VALUE!</v>
      </c>
      <c r="U55" s="186" t="e">
        <f t="shared" si="29"/>
        <v>#VALUE!</v>
      </c>
      <c r="V55" s="184" t="e">
        <f t="shared" si="30"/>
        <v>#VALUE!</v>
      </c>
      <c r="W55" s="184" t="e">
        <f t="shared" si="50"/>
        <v>#VALUE!</v>
      </c>
      <c r="X55" s="158" t="e">
        <f t="shared" si="51"/>
        <v>#VALUE!</v>
      </c>
      <c r="Y55" s="159" t="e">
        <f t="shared" si="52"/>
        <v>#VALUE!</v>
      </c>
      <c r="Z55" s="159" t="e">
        <f t="shared" si="53"/>
        <v>#VALUE!</v>
      </c>
      <c r="AA55" s="55" t="e">
        <f t="shared" si="54"/>
        <v>#VALUE!</v>
      </c>
      <c r="AB55" s="158" t="e">
        <f t="shared" si="55"/>
        <v>#VALUE!</v>
      </c>
      <c r="AC55" s="159" t="e">
        <f t="shared" si="56"/>
        <v>#VALUE!</v>
      </c>
      <c r="AD55" s="159" t="e">
        <f t="shared" si="57"/>
        <v>#VALUE!</v>
      </c>
      <c r="AE55" s="160" t="e">
        <f t="shared" si="58"/>
        <v>#VALUE!</v>
      </c>
      <c r="AF55" s="158" t="e">
        <f t="shared" si="36"/>
        <v>#VALUE!</v>
      </c>
      <c r="AG55" s="159" t="e">
        <f t="shared" si="37"/>
        <v>#VALUE!</v>
      </c>
      <c r="AH55" s="159" t="e">
        <f t="shared" si="38"/>
        <v>#VALUE!</v>
      </c>
      <c r="AI55" s="55" t="e">
        <f t="shared" si="39"/>
        <v>#VALUE!</v>
      </c>
      <c r="AJ55" s="158" t="e">
        <f t="shared" si="40"/>
        <v>#VALUE!</v>
      </c>
      <c r="AK55" s="159" t="e">
        <f t="shared" si="41"/>
        <v>#VALUE!</v>
      </c>
      <c r="AL55" s="159" t="e">
        <f t="shared" si="42"/>
        <v>#VALUE!</v>
      </c>
      <c r="AM55" s="160" t="e">
        <f t="shared" si="43"/>
        <v>#VALUE!</v>
      </c>
    </row>
    <row r="56" spans="1:39" ht="12.75">
      <c r="A56" s="193">
        <v>40</v>
      </c>
      <c r="B56" s="200" t="s">
        <v>144</v>
      </c>
      <c r="C56" s="176" t="e">
        <f t="shared" si="18"/>
        <v>#VALUE!</v>
      </c>
      <c r="D56" s="177" t="e">
        <f t="shared" si="44"/>
        <v>#VALUE!</v>
      </c>
      <c r="E56" s="178" t="e">
        <f t="shared" si="20"/>
        <v>#VALUE!</v>
      </c>
      <c r="F56" s="176" t="e">
        <f t="shared" si="45"/>
        <v>#VALUE!</v>
      </c>
      <c r="G56" s="179" t="e">
        <f t="shared" si="2"/>
        <v>#VALUE!</v>
      </c>
      <c r="H56" s="200" t="s">
        <v>144</v>
      </c>
      <c r="I56" s="176" t="e">
        <f t="shared" si="22"/>
        <v>#VALUE!</v>
      </c>
      <c r="J56" s="177" t="e">
        <f t="shared" si="23"/>
        <v>#VALUE!</v>
      </c>
      <c r="K56" s="178" t="e">
        <f t="shared" si="24"/>
        <v>#VALUE!</v>
      </c>
      <c r="L56" s="176" t="e">
        <f t="shared" si="46"/>
        <v>#VALUE!</v>
      </c>
      <c r="M56" s="179" t="e">
        <f t="shared" si="3"/>
        <v>#VALUE!</v>
      </c>
      <c r="N56" s="4"/>
      <c r="O56" s="185">
        <v>40</v>
      </c>
      <c r="P56" s="295" t="e">
        <f t="shared" si="47"/>
        <v>#VALUE!</v>
      </c>
      <c r="Q56" s="186" t="e">
        <f t="shared" si="26"/>
        <v>#VALUE!</v>
      </c>
      <c r="R56" s="184" t="e">
        <f t="shared" si="27"/>
        <v>#VALUE!</v>
      </c>
      <c r="S56" s="184" t="e">
        <f t="shared" si="48"/>
        <v>#VALUE!</v>
      </c>
      <c r="T56" s="295" t="e">
        <f t="shared" si="49"/>
        <v>#VALUE!</v>
      </c>
      <c r="U56" s="186" t="e">
        <f t="shared" si="29"/>
        <v>#VALUE!</v>
      </c>
      <c r="V56" s="184" t="e">
        <f t="shared" si="30"/>
        <v>#VALUE!</v>
      </c>
      <c r="W56" s="184" t="e">
        <f t="shared" si="50"/>
        <v>#VALUE!</v>
      </c>
      <c r="X56" s="158" t="e">
        <f t="shared" si="51"/>
        <v>#VALUE!</v>
      </c>
      <c r="Y56" s="159" t="e">
        <f t="shared" si="52"/>
        <v>#VALUE!</v>
      </c>
      <c r="Z56" s="159" t="e">
        <f t="shared" si="53"/>
        <v>#VALUE!</v>
      </c>
      <c r="AA56" s="55" t="e">
        <f t="shared" si="54"/>
        <v>#VALUE!</v>
      </c>
      <c r="AB56" s="158" t="e">
        <f t="shared" si="55"/>
        <v>#VALUE!</v>
      </c>
      <c r="AC56" s="159" t="e">
        <f t="shared" si="56"/>
        <v>#VALUE!</v>
      </c>
      <c r="AD56" s="159" t="e">
        <f t="shared" si="57"/>
        <v>#VALUE!</v>
      </c>
      <c r="AE56" s="160" t="e">
        <f t="shared" si="58"/>
        <v>#VALUE!</v>
      </c>
      <c r="AF56" s="158" t="e">
        <f t="shared" si="36"/>
        <v>#VALUE!</v>
      </c>
      <c r="AG56" s="159" t="e">
        <f t="shared" si="37"/>
        <v>#VALUE!</v>
      </c>
      <c r="AH56" s="159" t="e">
        <f t="shared" si="38"/>
        <v>#VALUE!</v>
      </c>
      <c r="AI56" s="55" t="e">
        <f t="shared" si="39"/>
        <v>#VALUE!</v>
      </c>
      <c r="AJ56" s="158" t="e">
        <f t="shared" si="40"/>
        <v>#VALUE!</v>
      </c>
      <c r="AK56" s="159" t="e">
        <f t="shared" si="41"/>
        <v>#VALUE!</v>
      </c>
      <c r="AL56" s="159" t="e">
        <f t="shared" si="42"/>
        <v>#VALUE!</v>
      </c>
      <c r="AM56" s="160" t="e">
        <f t="shared" si="43"/>
        <v>#VALUE!</v>
      </c>
    </row>
    <row r="57" spans="1:39" ht="12.75">
      <c r="A57" s="193">
        <v>41</v>
      </c>
      <c r="B57" s="200" t="s">
        <v>144</v>
      </c>
      <c r="C57" s="176" t="e">
        <f t="shared" si="18"/>
        <v>#VALUE!</v>
      </c>
      <c r="D57" s="177" t="e">
        <f t="shared" si="44"/>
        <v>#VALUE!</v>
      </c>
      <c r="E57" s="178" t="e">
        <f t="shared" si="20"/>
        <v>#VALUE!</v>
      </c>
      <c r="F57" s="176" t="e">
        <f t="shared" si="45"/>
        <v>#VALUE!</v>
      </c>
      <c r="G57" s="179" t="e">
        <f t="shared" si="2"/>
        <v>#VALUE!</v>
      </c>
      <c r="H57" s="200" t="s">
        <v>144</v>
      </c>
      <c r="I57" s="176" t="e">
        <f t="shared" si="22"/>
        <v>#VALUE!</v>
      </c>
      <c r="J57" s="177" t="e">
        <f t="shared" si="23"/>
        <v>#VALUE!</v>
      </c>
      <c r="K57" s="178" t="e">
        <f t="shared" si="24"/>
        <v>#VALUE!</v>
      </c>
      <c r="L57" s="176" t="e">
        <f t="shared" si="46"/>
        <v>#VALUE!</v>
      </c>
      <c r="M57" s="179" t="e">
        <f t="shared" si="3"/>
        <v>#VALUE!</v>
      </c>
      <c r="N57" s="4"/>
      <c r="O57" s="185">
        <v>41</v>
      </c>
      <c r="P57" s="295" t="e">
        <f t="shared" si="47"/>
        <v>#VALUE!</v>
      </c>
      <c r="Q57" s="186" t="e">
        <f t="shared" si="26"/>
        <v>#VALUE!</v>
      </c>
      <c r="R57" s="184" t="e">
        <f t="shared" si="27"/>
        <v>#VALUE!</v>
      </c>
      <c r="S57" s="184" t="e">
        <f t="shared" si="48"/>
        <v>#VALUE!</v>
      </c>
      <c r="T57" s="295" t="e">
        <f t="shared" si="49"/>
        <v>#VALUE!</v>
      </c>
      <c r="U57" s="186" t="e">
        <f t="shared" si="29"/>
        <v>#VALUE!</v>
      </c>
      <c r="V57" s="184" t="e">
        <f t="shared" si="30"/>
        <v>#VALUE!</v>
      </c>
      <c r="W57" s="184" t="e">
        <f t="shared" si="50"/>
        <v>#VALUE!</v>
      </c>
      <c r="X57" s="158" t="e">
        <f t="shared" si="51"/>
        <v>#VALUE!</v>
      </c>
      <c r="Y57" s="159" t="e">
        <f t="shared" si="52"/>
        <v>#VALUE!</v>
      </c>
      <c r="Z57" s="159" t="e">
        <f t="shared" si="53"/>
        <v>#VALUE!</v>
      </c>
      <c r="AA57" s="55" t="e">
        <f t="shared" si="54"/>
        <v>#VALUE!</v>
      </c>
      <c r="AB57" s="158" t="e">
        <f t="shared" si="55"/>
        <v>#VALUE!</v>
      </c>
      <c r="AC57" s="159" t="e">
        <f t="shared" si="56"/>
        <v>#VALUE!</v>
      </c>
      <c r="AD57" s="159" t="e">
        <f t="shared" si="57"/>
        <v>#VALUE!</v>
      </c>
      <c r="AE57" s="160" t="e">
        <f t="shared" si="58"/>
        <v>#VALUE!</v>
      </c>
      <c r="AF57" s="158" t="e">
        <f t="shared" si="36"/>
        <v>#VALUE!</v>
      </c>
      <c r="AG57" s="159" t="e">
        <f t="shared" si="37"/>
        <v>#VALUE!</v>
      </c>
      <c r="AH57" s="159" t="e">
        <f t="shared" si="38"/>
        <v>#VALUE!</v>
      </c>
      <c r="AI57" s="55" t="e">
        <f t="shared" si="39"/>
        <v>#VALUE!</v>
      </c>
      <c r="AJ57" s="158" t="e">
        <f t="shared" si="40"/>
        <v>#VALUE!</v>
      </c>
      <c r="AK57" s="159" t="e">
        <f t="shared" si="41"/>
        <v>#VALUE!</v>
      </c>
      <c r="AL57" s="159" t="e">
        <f t="shared" si="42"/>
        <v>#VALUE!</v>
      </c>
      <c r="AM57" s="160" t="e">
        <f t="shared" si="43"/>
        <v>#VALUE!</v>
      </c>
    </row>
    <row r="58" spans="1:39" ht="12.75">
      <c r="A58" s="193">
        <v>42</v>
      </c>
      <c r="B58" s="200" t="s">
        <v>144</v>
      </c>
      <c r="C58" s="176" t="e">
        <f t="shared" si="18"/>
        <v>#VALUE!</v>
      </c>
      <c r="D58" s="177" t="e">
        <f t="shared" si="44"/>
        <v>#VALUE!</v>
      </c>
      <c r="E58" s="178" t="e">
        <f t="shared" si="20"/>
        <v>#VALUE!</v>
      </c>
      <c r="F58" s="176" t="e">
        <f t="shared" si="45"/>
        <v>#VALUE!</v>
      </c>
      <c r="G58" s="179" t="e">
        <f t="shared" si="2"/>
        <v>#VALUE!</v>
      </c>
      <c r="H58" s="200" t="s">
        <v>144</v>
      </c>
      <c r="I58" s="176" t="e">
        <f t="shared" si="22"/>
        <v>#VALUE!</v>
      </c>
      <c r="J58" s="177" t="e">
        <f t="shared" si="23"/>
        <v>#VALUE!</v>
      </c>
      <c r="K58" s="178" t="e">
        <f t="shared" si="24"/>
        <v>#VALUE!</v>
      </c>
      <c r="L58" s="176" t="e">
        <f t="shared" si="46"/>
        <v>#VALUE!</v>
      </c>
      <c r="M58" s="179" t="e">
        <f t="shared" si="3"/>
        <v>#VALUE!</v>
      </c>
      <c r="N58" s="4"/>
      <c r="O58" s="185">
        <v>42</v>
      </c>
      <c r="P58" s="295" t="e">
        <f t="shared" si="47"/>
        <v>#VALUE!</v>
      </c>
      <c r="Q58" s="186" t="e">
        <f t="shared" si="26"/>
        <v>#VALUE!</v>
      </c>
      <c r="R58" s="184" t="e">
        <f t="shared" si="27"/>
        <v>#VALUE!</v>
      </c>
      <c r="S58" s="184" t="e">
        <f t="shared" si="48"/>
        <v>#VALUE!</v>
      </c>
      <c r="T58" s="295" t="e">
        <f t="shared" si="49"/>
        <v>#VALUE!</v>
      </c>
      <c r="U58" s="186" t="e">
        <f t="shared" si="29"/>
        <v>#VALUE!</v>
      </c>
      <c r="V58" s="184" t="e">
        <f t="shared" si="30"/>
        <v>#VALUE!</v>
      </c>
      <c r="W58" s="184" t="e">
        <f t="shared" si="50"/>
        <v>#VALUE!</v>
      </c>
      <c r="X58" s="158" t="e">
        <f t="shared" si="51"/>
        <v>#VALUE!</v>
      </c>
      <c r="Y58" s="159" t="e">
        <f t="shared" si="52"/>
        <v>#VALUE!</v>
      </c>
      <c r="Z58" s="159" t="e">
        <f t="shared" si="53"/>
        <v>#VALUE!</v>
      </c>
      <c r="AA58" s="55" t="e">
        <f t="shared" si="54"/>
        <v>#VALUE!</v>
      </c>
      <c r="AB58" s="158" t="e">
        <f t="shared" si="55"/>
        <v>#VALUE!</v>
      </c>
      <c r="AC58" s="159" t="e">
        <f t="shared" si="56"/>
        <v>#VALUE!</v>
      </c>
      <c r="AD58" s="159" t="e">
        <f t="shared" si="57"/>
        <v>#VALUE!</v>
      </c>
      <c r="AE58" s="160" t="e">
        <f t="shared" si="58"/>
        <v>#VALUE!</v>
      </c>
      <c r="AF58" s="158" t="e">
        <f t="shared" si="36"/>
        <v>#VALUE!</v>
      </c>
      <c r="AG58" s="159" t="e">
        <f t="shared" si="37"/>
        <v>#VALUE!</v>
      </c>
      <c r="AH58" s="159" t="e">
        <f t="shared" si="38"/>
        <v>#VALUE!</v>
      </c>
      <c r="AI58" s="55" t="e">
        <f t="shared" si="39"/>
        <v>#VALUE!</v>
      </c>
      <c r="AJ58" s="158" t="e">
        <f t="shared" si="40"/>
        <v>#VALUE!</v>
      </c>
      <c r="AK58" s="159" t="e">
        <f t="shared" si="41"/>
        <v>#VALUE!</v>
      </c>
      <c r="AL58" s="159" t="e">
        <f t="shared" si="42"/>
        <v>#VALUE!</v>
      </c>
      <c r="AM58" s="160" t="e">
        <f t="shared" si="43"/>
        <v>#VALUE!</v>
      </c>
    </row>
    <row r="59" spans="1:39" ht="12.75">
      <c r="A59" s="193">
        <v>43</v>
      </c>
      <c r="B59" s="200" t="s">
        <v>144</v>
      </c>
      <c r="C59" s="176" t="e">
        <f t="shared" si="18"/>
        <v>#VALUE!</v>
      </c>
      <c r="D59" s="177" t="e">
        <f t="shared" si="44"/>
        <v>#VALUE!</v>
      </c>
      <c r="E59" s="178" t="e">
        <f t="shared" si="20"/>
        <v>#VALUE!</v>
      </c>
      <c r="F59" s="176" t="e">
        <f t="shared" si="45"/>
        <v>#VALUE!</v>
      </c>
      <c r="G59" s="179" t="e">
        <f t="shared" si="2"/>
        <v>#VALUE!</v>
      </c>
      <c r="H59" s="200" t="s">
        <v>144</v>
      </c>
      <c r="I59" s="176" t="e">
        <f t="shared" si="22"/>
        <v>#VALUE!</v>
      </c>
      <c r="J59" s="177" t="e">
        <f t="shared" si="23"/>
        <v>#VALUE!</v>
      </c>
      <c r="K59" s="178" t="e">
        <f t="shared" si="24"/>
        <v>#VALUE!</v>
      </c>
      <c r="L59" s="176" t="e">
        <f t="shared" si="46"/>
        <v>#VALUE!</v>
      </c>
      <c r="M59" s="179" t="e">
        <f t="shared" si="3"/>
        <v>#VALUE!</v>
      </c>
      <c r="N59" s="4"/>
      <c r="O59" s="185">
        <v>43</v>
      </c>
      <c r="P59" s="295" t="e">
        <f t="shared" si="47"/>
        <v>#VALUE!</v>
      </c>
      <c r="Q59" s="186" t="e">
        <f t="shared" si="26"/>
        <v>#VALUE!</v>
      </c>
      <c r="R59" s="184" t="e">
        <f t="shared" si="27"/>
        <v>#VALUE!</v>
      </c>
      <c r="S59" s="184" t="e">
        <f t="shared" si="48"/>
        <v>#VALUE!</v>
      </c>
      <c r="T59" s="295" t="e">
        <f t="shared" si="49"/>
        <v>#VALUE!</v>
      </c>
      <c r="U59" s="186" t="e">
        <f t="shared" si="29"/>
        <v>#VALUE!</v>
      </c>
      <c r="V59" s="184" t="e">
        <f t="shared" si="30"/>
        <v>#VALUE!</v>
      </c>
      <c r="W59" s="184" t="e">
        <f t="shared" si="50"/>
        <v>#VALUE!</v>
      </c>
      <c r="X59" s="158" t="e">
        <f t="shared" si="51"/>
        <v>#VALUE!</v>
      </c>
      <c r="Y59" s="159" t="e">
        <f t="shared" si="52"/>
        <v>#VALUE!</v>
      </c>
      <c r="Z59" s="159" t="e">
        <f t="shared" si="53"/>
        <v>#VALUE!</v>
      </c>
      <c r="AA59" s="55" t="e">
        <f t="shared" si="54"/>
        <v>#VALUE!</v>
      </c>
      <c r="AB59" s="158" t="e">
        <f t="shared" si="55"/>
        <v>#VALUE!</v>
      </c>
      <c r="AC59" s="159" t="e">
        <f t="shared" si="56"/>
        <v>#VALUE!</v>
      </c>
      <c r="AD59" s="159" t="e">
        <f t="shared" si="57"/>
        <v>#VALUE!</v>
      </c>
      <c r="AE59" s="160" t="e">
        <f t="shared" si="58"/>
        <v>#VALUE!</v>
      </c>
      <c r="AF59" s="158" t="e">
        <f t="shared" si="36"/>
        <v>#VALUE!</v>
      </c>
      <c r="AG59" s="159" t="e">
        <f t="shared" si="37"/>
        <v>#VALUE!</v>
      </c>
      <c r="AH59" s="159" t="e">
        <f t="shared" si="38"/>
        <v>#VALUE!</v>
      </c>
      <c r="AI59" s="55" t="e">
        <f t="shared" si="39"/>
        <v>#VALUE!</v>
      </c>
      <c r="AJ59" s="158" t="e">
        <f t="shared" si="40"/>
        <v>#VALUE!</v>
      </c>
      <c r="AK59" s="159" t="e">
        <f t="shared" si="41"/>
        <v>#VALUE!</v>
      </c>
      <c r="AL59" s="159" t="e">
        <f t="shared" si="42"/>
        <v>#VALUE!</v>
      </c>
      <c r="AM59" s="160" t="e">
        <f t="shared" si="43"/>
        <v>#VALUE!</v>
      </c>
    </row>
    <row r="60" spans="1:39" ht="12.75">
      <c r="A60" s="193">
        <v>44</v>
      </c>
      <c r="B60" s="200" t="s">
        <v>144</v>
      </c>
      <c r="C60" s="176" t="e">
        <f t="shared" si="18"/>
        <v>#VALUE!</v>
      </c>
      <c r="D60" s="177" t="e">
        <f t="shared" si="44"/>
        <v>#VALUE!</v>
      </c>
      <c r="E60" s="178" t="e">
        <f t="shared" si="20"/>
        <v>#VALUE!</v>
      </c>
      <c r="F60" s="176" t="e">
        <f t="shared" si="45"/>
        <v>#VALUE!</v>
      </c>
      <c r="G60" s="179" t="e">
        <f t="shared" si="2"/>
        <v>#VALUE!</v>
      </c>
      <c r="H60" s="200" t="s">
        <v>144</v>
      </c>
      <c r="I60" s="176" t="e">
        <f t="shared" si="22"/>
        <v>#VALUE!</v>
      </c>
      <c r="J60" s="177" t="e">
        <f t="shared" si="23"/>
        <v>#VALUE!</v>
      </c>
      <c r="K60" s="178" t="e">
        <f t="shared" si="24"/>
        <v>#VALUE!</v>
      </c>
      <c r="L60" s="176" t="e">
        <f t="shared" si="46"/>
        <v>#VALUE!</v>
      </c>
      <c r="M60" s="179" t="e">
        <f t="shared" si="3"/>
        <v>#VALUE!</v>
      </c>
      <c r="N60" s="4"/>
      <c r="O60" s="185">
        <v>44</v>
      </c>
      <c r="P60" s="295" t="e">
        <f t="shared" si="47"/>
        <v>#VALUE!</v>
      </c>
      <c r="Q60" s="186" t="e">
        <f t="shared" si="26"/>
        <v>#VALUE!</v>
      </c>
      <c r="R60" s="184" t="e">
        <f t="shared" si="27"/>
        <v>#VALUE!</v>
      </c>
      <c r="S60" s="184" t="e">
        <f t="shared" si="48"/>
        <v>#VALUE!</v>
      </c>
      <c r="T60" s="295" t="e">
        <f t="shared" si="49"/>
        <v>#VALUE!</v>
      </c>
      <c r="U60" s="186" t="e">
        <f t="shared" si="29"/>
        <v>#VALUE!</v>
      </c>
      <c r="V60" s="184" t="e">
        <f t="shared" si="30"/>
        <v>#VALUE!</v>
      </c>
      <c r="W60" s="184" t="e">
        <f t="shared" si="50"/>
        <v>#VALUE!</v>
      </c>
      <c r="X60" s="158" t="e">
        <f t="shared" si="51"/>
        <v>#VALUE!</v>
      </c>
      <c r="Y60" s="159" t="e">
        <f t="shared" si="52"/>
        <v>#VALUE!</v>
      </c>
      <c r="Z60" s="159" t="e">
        <f t="shared" si="53"/>
        <v>#VALUE!</v>
      </c>
      <c r="AA60" s="55" t="e">
        <f t="shared" si="54"/>
        <v>#VALUE!</v>
      </c>
      <c r="AB60" s="158" t="e">
        <f t="shared" si="55"/>
        <v>#VALUE!</v>
      </c>
      <c r="AC60" s="159" t="e">
        <f t="shared" si="56"/>
        <v>#VALUE!</v>
      </c>
      <c r="AD60" s="159" t="e">
        <f t="shared" si="57"/>
        <v>#VALUE!</v>
      </c>
      <c r="AE60" s="160" t="e">
        <f t="shared" si="58"/>
        <v>#VALUE!</v>
      </c>
      <c r="AF60" s="158" t="e">
        <f t="shared" si="36"/>
        <v>#VALUE!</v>
      </c>
      <c r="AG60" s="159" t="e">
        <f t="shared" si="37"/>
        <v>#VALUE!</v>
      </c>
      <c r="AH60" s="159" t="e">
        <f t="shared" si="38"/>
        <v>#VALUE!</v>
      </c>
      <c r="AI60" s="55" t="e">
        <f t="shared" si="39"/>
        <v>#VALUE!</v>
      </c>
      <c r="AJ60" s="158" t="e">
        <f t="shared" si="40"/>
        <v>#VALUE!</v>
      </c>
      <c r="AK60" s="159" t="e">
        <f t="shared" si="41"/>
        <v>#VALUE!</v>
      </c>
      <c r="AL60" s="159" t="e">
        <f t="shared" si="42"/>
        <v>#VALUE!</v>
      </c>
      <c r="AM60" s="160" t="e">
        <f t="shared" si="43"/>
        <v>#VALUE!</v>
      </c>
    </row>
    <row r="61" spans="1:39" ht="12.75">
      <c r="A61" s="193">
        <v>45</v>
      </c>
      <c r="B61" s="200" t="s">
        <v>144</v>
      </c>
      <c r="C61" s="176" t="e">
        <f t="shared" si="18"/>
        <v>#VALUE!</v>
      </c>
      <c r="D61" s="177" t="e">
        <f t="shared" si="44"/>
        <v>#VALUE!</v>
      </c>
      <c r="E61" s="178" t="e">
        <f t="shared" si="20"/>
        <v>#VALUE!</v>
      </c>
      <c r="F61" s="176" t="e">
        <f t="shared" si="45"/>
        <v>#VALUE!</v>
      </c>
      <c r="G61" s="179" t="e">
        <f t="shared" si="2"/>
        <v>#VALUE!</v>
      </c>
      <c r="H61" s="200" t="s">
        <v>144</v>
      </c>
      <c r="I61" s="176" t="e">
        <f t="shared" si="22"/>
        <v>#VALUE!</v>
      </c>
      <c r="J61" s="177" t="e">
        <f t="shared" si="23"/>
        <v>#VALUE!</v>
      </c>
      <c r="K61" s="178" t="e">
        <f t="shared" si="24"/>
        <v>#VALUE!</v>
      </c>
      <c r="L61" s="176" t="e">
        <f t="shared" si="46"/>
        <v>#VALUE!</v>
      </c>
      <c r="M61" s="179" t="e">
        <f t="shared" si="3"/>
        <v>#VALUE!</v>
      </c>
      <c r="N61" s="4"/>
      <c r="O61" s="185">
        <v>45</v>
      </c>
      <c r="P61" s="295" t="e">
        <f t="shared" si="47"/>
        <v>#VALUE!</v>
      </c>
      <c r="Q61" s="186" t="e">
        <f t="shared" si="26"/>
        <v>#VALUE!</v>
      </c>
      <c r="R61" s="184" t="e">
        <f t="shared" si="27"/>
        <v>#VALUE!</v>
      </c>
      <c r="S61" s="184" t="e">
        <f t="shared" si="48"/>
        <v>#VALUE!</v>
      </c>
      <c r="T61" s="295" t="e">
        <f t="shared" si="49"/>
        <v>#VALUE!</v>
      </c>
      <c r="U61" s="186" t="e">
        <f t="shared" si="29"/>
        <v>#VALUE!</v>
      </c>
      <c r="V61" s="184" t="e">
        <f t="shared" si="30"/>
        <v>#VALUE!</v>
      </c>
      <c r="W61" s="184" t="e">
        <f t="shared" si="50"/>
        <v>#VALUE!</v>
      </c>
      <c r="X61" s="158" t="e">
        <f t="shared" si="51"/>
        <v>#VALUE!</v>
      </c>
      <c r="Y61" s="159" t="e">
        <f t="shared" si="52"/>
        <v>#VALUE!</v>
      </c>
      <c r="Z61" s="159" t="e">
        <f t="shared" si="53"/>
        <v>#VALUE!</v>
      </c>
      <c r="AA61" s="55" t="e">
        <f t="shared" si="54"/>
        <v>#VALUE!</v>
      </c>
      <c r="AB61" s="158" t="e">
        <f t="shared" si="55"/>
        <v>#VALUE!</v>
      </c>
      <c r="AC61" s="159" t="e">
        <f t="shared" si="56"/>
        <v>#VALUE!</v>
      </c>
      <c r="AD61" s="159" t="e">
        <f t="shared" si="57"/>
        <v>#VALUE!</v>
      </c>
      <c r="AE61" s="160" t="e">
        <f t="shared" si="58"/>
        <v>#VALUE!</v>
      </c>
      <c r="AF61" s="158" t="e">
        <f t="shared" si="36"/>
        <v>#VALUE!</v>
      </c>
      <c r="AG61" s="159" t="e">
        <f t="shared" si="37"/>
        <v>#VALUE!</v>
      </c>
      <c r="AH61" s="159" t="e">
        <f t="shared" si="38"/>
        <v>#VALUE!</v>
      </c>
      <c r="AI61" s="55" t="e">
        <f t="shared" si="39"/>
        <v>#VALUE!</v>
      </c>
      <c r="AJ61" s="158" t="e">
        <f t="shared" si="40"/>
        <v>#VALUE!</v>
      </c>
      <c r="AK61" s="159" t="e">
        <f t="shared" si="41"/>
        <v>#VALUE!</v>
      </c>
      <c r="AL61" s="159" t="e">
        <f t="shared" si="42"/>
        <v>#VALUE!</v>
      </c>
      <c r="AM61" s="160" t="e">
        <f t="shared" si="43"/>
        <v>#VALUE!</v>
      </c>
    </row>
    <row r="62" spans="1:39" ht="12.75">
      <c r="A62" s="193">
        <v>46</v>
      </c>
      <c r="B62" s="200" t="s">
        <v>144</v>
      </c>
      <c r="C62" s="176" t="e">
        <f t="shared" si="18"/>
        <v>#VALUE!</v>
      </c>
      <c r="D62" s="177" t="e">
        <f t="shared" si="44"/>
        <v>#VALUE!</v>
      </c>
      <c r="E62" s="178" t="e">
        <f t="shared" si="20"/>
        <v>#VALUE!</v>
      </c>
      <c r="F62" s="176" t="e">
        <f t="shared" si="45"/>
        <v>#VALUE!</v>
      </c>
      <c r="G62" s="179" t="e">
        <f t="shared" si="2"/>
        <v>#VALUE!</v>
      </c>
      <c r="H62" s="200" t="s">
        <v>144</v>
      </c>
      <c r="I62" s="176" t="e">
        <f t="shared" si="22"/>
        <v>#VALUE!</v>
      </c>
      <c r="J62" s="177" t="e">
        <f t="shared" si="23"/>
        <v>#VALUE!</v>
      </c>
      <c r="K62" s="178" t="e">
        <f t="shared" si="24"/>
        <v>#VALUE!</v>
      </c>
      <c r="L62" s="176" t="e">
        <f t="shared" si="46"/>
        <v>#VALUE!</v>
      </c>
      <c r="M62" s="179" t="e">
        <f t="shared" si="3"/>
        <v>#VALUE!</v>
      </c>
      <c r="N62" s="4"/>
      <c r="O62" s="185">
        <v>46</v>
      </c>
      <c r="P62" s="295" t="e">
        <f t="shared" si="47"/>
        <v>#VALUE!</v>
      </c>
      <c r="Q62" s="186" t="e">
        <f t="shared" si="26"/>
        <v>#VALUE!</v>
      </c>
      <c r="R62" s="184" t="e">
        <f t="shared" si="27"/>
        <v>#VALUE!</v>
      </c>
      <c r="S62" s="184" t="e">
        <f t="shared" si="48"/>
        <v>#VALUE!</v>
      </c>
      <c r="T62" s="295" t="e">
        <f t="shared" si="49"/>
        <v>#VALUE!</v>
      </c>
      <c r="U62" s="186" t="e">
        <f t="shared" si="29"/>
        <v>#VALUE!</v>
      </c>
      <c r="V62" s="184" t="e">
        <f t="shared" si="30"/>
        <v>#VALUE!</v>
      </c>
      <c r="W62" s="184" t="e">
        <f t="shared" si="50"/>
        <v>#VALUE!</v>
      </c>
      <c r="X62" s="158" t="e">
        <f t="shared" si="51"/>
        <v>#VALUE!</v>
      </c>
      <c r="Y62" s="159" t="e">
        <f t="shared" si="52"/>
        <v>#VALUE!</v>
      </c>
      <c r="Z62" s="159" t="e">
        <f t="shared" si="53"/>
        <v>#VALUE!</v>
      </c>
      <c r="AA62" s="55" t="e">
        <f t="shared" si="54"/>
        <v>#VALUE!</v>
      </c>
      <c r="AB62" s="158" t="e">
        <f t="shared" si="55"/>
        <v>#VALUE!</v>
      </c>
      <c r="AC62" s="159" t="e">
        <f t="shared" si="56"/>
        <v>#VALUE!</v>
      </c>
      <c r="AD62" s="159" t="e">
        <f t="shared" si="57"/>
        <v>#VALUE!</v>
      </c>
      <c r="AE62" s="160" t="e">
        <f t="shared" si="58"/>
        <v>#VALUE!</v>
      </c>
      <c r="AF62" s="158" t="e">
        <f t="shared" si="36"/>
        <v>#VALUE!</v>
      </c>
      <c r="AG62" s="159" t="e">
        <f t="shared" si="37"/>
        <v>#VALUE!</v>
      </c>
      <c r="AH62" s="159" t="e">
        <f t="shared" si="38"/>
        <v>#VALUE!</v>
      </c>
      <c r="AI62" s="55" t="e">
        <f t="shared" si="39"/>
        <v>#VALUE!</v>
      </c>
      <c r="AJ62" s="158" t="e">
        <f t="shared" si="40"/>
        <v>#VALUE!</v>
      </c>
      <c r="AK62" s="159" t="e">
        <f t="shared" si="41"/>
        <v>#VALUE!</v>
      </c>
      <c r="AL62" s="159" t="e">
        <f t="shared" si="42"/>
        <v>#VALUE!</v>
      </c>
      <c r="AM62" s="160" t="e">
        <f t="shared" si="43"/>
        <v>#VALUE!</v>
      </c>
    </row>
    <row r="63" spans="1:39" ht="12.75">
      <c r="A63" s="193">
        <v>47</v>
      </c>
      <c r="B63" s="200" t="s">
        <v>144</v>
      </c>
      <c r="C63" s="176" t="e">
        <f t="shared" si="18"/>
        <v>#VALUE!</v>
      </c>
      <c r="D63" s="177" t="e">
        <f t="shared" si="44"/>
        <v>#VALUE!</v>
      </c>
      <c r="E63" s="178" t="e">
        <f t="shared" si="20"/>
        <v>#VALUE!</v>
      </c>
      <c r="F63" s="176" t="e">
        <f t="shared" si="45"/>
        <v>#VALUE!</v>
      </c>
      <c r="G63" s="179" t="e">
        <f t="shared" si="2"/>
        <v>#VALUE!</v>
      </c>
      <c r="H63" s="200" t="s">
        <v>144</v>
      </c>
      <c r="I63" s="176" t="e">
        <f t="shared" si="22"/>
        <v>#VALUE!</v>
      </c>
      <c r="J63" s="177" t="e">
        <f t="shared" si="23"/>
        <v>#VALUE!</v>
      </c>
      <c r="K63" s="178" t="e">
        <f t="shared" si="24"/>
        <v>#VALUE!</v>
      </c>
      <c r="L63" s="176" t="e">
        <f t="shared" si="46"/>
        <v>#VALUE!</v>
      </c>
      <c r="M63" s="179" t="e">
        <f t="shared" si="3"/>
        <v>#VALUE!</v>
      </c>
      <c r="N63" s="4"/>
      <c r="O63" s="185">
        <v>47</v>
      </c>
      <c r="P63" s="295" t="e">
        <f t="shared" si="47"/>
        <v>#VALUE!</v>
      </c>
      <c r="Q63" s="186" t="e">
        <f t="shared" si="26"/>
        <v>#VALUE!</v>
      </c>
      <c r="R63" s="184" t="e">
        <f t="shared" si="27"/>
        <v>#VALUE!</v>
      </c>
      <c r="S63" s="184" t="e">
        <f t="shared" si="48"/>
        <v>#VALUE!</v>
      </c>
      <c r="T63" s="295" t="e">
        <f t="shared" si="49"/>
        <v>#VALUE!</v>
      </c>
      <c r="U63" s="186" t="e">
        <f t="shared" si="29"/>
        <v>#VALUE!</v>
      </c>
      <c r="V63" s="184" t="e">
        <f t="shared" si="30"/>
        <v>#VALUE!</v>
      </c>
      <c r="W63" s="184" t="e">
        <f t="shared" si="50"/>
        <v>#VALUE!</v>
      </c>
      <c r="X63" s="158" t="e">
        <f t="shared" si="51"/>
        <v>#VALUE!</v>
      </c>
      <c r="Y63" s="159" t="e">
        <f t="shared" si="52"/>
        <v>#VALUE!</v>
      </c>
      <c r="Z63" s="159" t="e">
        <f t="shared" si="53"/>
        <v>#VALUE!</v>
      </c>
      <c r="AA63" s="55" t="e">
        <f t="shared" si="54"/>
        <v>#VALUE!</v>
      </c>
      <c r="AB63" s="158" t="e">
        <f t="shared" si="55"/>
        <v>#VALUE!</v>
      </c>
      <c r="AC63" s="159" t="e">
        <f t="shared" si="56"/>
        <v>#VALUE!</v>
      </c>
      <c r="AD63" s="159" t="e">
        <f t="shared" si="57"/>
        <v>#VALUE!</v>
      </c>
      <c r="AE63" s="160" t="e">
        <f t="shared" si="58"/>
        <v>#VALUE!</v>
      </c>
      <c r="AF63" s="158" t="e">
        <f t="shared" si="36"/>
        <v>#VALUE!</v>
      </c>
      <c r="AG63" s="159" t="e">
        <f t="shared" si="37"/>
        <v>#VALUE!</v>
      </c>
      <c r="AH63" s="159" t="e">
        <f t="shared" si="38"/>
        <v>#VALUE!</v>
      </c>
      <c r="AI63" s="55" t="e">
        <f t="shared" si="39"/>
        <v>#VALUE!</v>
      </c>
      <c r="AJ63" s="158" t="e">
        <f t="shared" si="40"/>
        <v>#VALUE!</v>
      </c>
      <c r="AK63" s="159" t="e">
        <f t="shared" si="41"/>
        <v>#VALUE!</v>
      </c>
      <c r="AL63" s="159" t="e">
        <f t="shared" si="42"/>
        <v>#VALUE!</v>
      </c>
      <c r="AM63" s="160" t="e">
        <f t="shared" si="43"/>
        <v>#VALUE!</v>
      </c>
    </row>
    <row r="64" spans="1:39" ht="12.75">
      <c r="A64" s="193">
        <v>48</v>
      </c>
      <c r="B64" s="200" t="s">
        <v>144</v>
      </c>
      <c r="C64" s="176" t="e">
        <f t="shared" si="18"/>
        <v>#VALUE!</v>
      </c>
      <c r="D64" s="177" t="e">
        <f>B64-B63</f>
        <v>#VALUE!</v>
      </c>
      <c r="E64" s="178" t="e">
        <f t="shared" si="20"/>
        <v>#VALUE!</v>
      </c>
      <c r="F64" s="176" t="e">
        <f>IF(F63&gt;0,F63,0)+E64-$B$9</f>
        <v>#VALUE!</v>
      </c>
      <c r="G64" s="179" t="e">
        <f t="shared" si="2"/>
        <v>#VALUE!</v>
      </c>
      <c r="H64" s="200" t="s">
        <v>144</v>
      </c>
      <c r="I64" s="176" t="e">
        <f t="shared" si="22"/>
        <v>#VALUE!</v>
      </c>
      <c r="J64" s="177" t="e">
        <f t="shared" si="23"/>
        <v>#VALUE!</v>
      </c>
      <c r="K64" s="178" t="e">
        <f t="shared" si="24"/>
        <v>#VALUE!</v>
      </c>
      <c r="L64" s="176" t="e">
        <f>IF(L63&gt;0,L63,0)+K64-$H$9</f>
        <v>#VALUE!</v>
      </c>
      <c r="M64" s="179" t="e">
        <f t="shared" si="3"/>
        <v>#VALUE!</v>
      </c>
      <c r="N64" s="4"/>
      <c r="O64" s="185">
        <v>48</v>
      </c>
      <c r="P64" s="295" t="e">
        <f>B64*100/($D$4-$B$4)</f>
        <v>#VALUE!</v>
      </c>
      <c r="Q64" s="186" t="e">
        <f t="shared" si="26"/>
        <v>#VALUE!</v>
      </c>
      <c r="R64" s="184" t="e">
        <f t="shared" si="27"/>
        <v>#VALUE!</v>
      </c>
      <c r="S64" s="184" t="e">
        <f>IF(S63&gt;0,S63,0)+R64-$D$9</f>
        <v>#VALUE!</v>
      </c>
      <c r="T64" s="295" t="e">
        <f>I64*100/($D$4-$B$4)</f>
        <v>#VALUE!</v>
      </c>
      <c r="U64" s="186" t="e">
        <f t="shared" si="29"/>
        <v>#VALUE!</v>
      </c>
      <c r="V64" s="184" t="e">
        <f t="shared" si="30"/>
        <v>#VALUE!</v>
      </c>
      <c r="W64" s="184" t="e">
        <f>IF(W63&gt;0,W63,0)+V64-$J$9</f>
        <v>#VALUE!</v>
      </c>
      <c r="X64" s="158" t="e">
        <f>IF(ABS(D64)&lt;$B$11,0,IF(D64&lt;-$B$11,-(ABS(D64)-$B$11),ABS(D64)-$B$11))</f>
        <v>#VALUE!</v>
      </c>
      <c r="Y64" s="159" t="e">
        <f>IF(F64&lt;0,F64,0)</f>
        <v>#VALUE!</v>
      </c>
      <c r="Z64" s="159" t="e">
        <f>IF(F64&gt;0,IF(F64&gt;$B$10,$B$10,F64),0)</f>
        <v>#VALUE!</v>
      </c>
      <c r="AA64" s="55" t="e">
        <f>IF(AND(F64&gt;0,F64&gt;$B$10),F64-$B$10,0)</f>
        <v>#VALUE!</v>
      </c>
      <c r="AB64" s="158" t="e">
        <f>IF(ABS(J64)&lt;$H$11,0,IF(J64&lt;-$H$11,-(ABS(J64)-$H$11),ABS(J64)-$H$11))</f>
        <v>#VALUE!</v>
      </c>
      <c r="AC64" s="159" t="e">
        <f>IF(L64&lt;0,L64,0)</f>
        <v>#VALUE!</v>
      </c>
      <c r="AD64" s="159" t="e">
        <f>IF(L64&gt;0,IF(L64&gt;$H$10,$H$10,L64),0)</f>
        <v>#VALUE!</v>
      </c>
      <c r="AE64" s="160" t="e">
        <f>IF(AND(L64&gt;0,L64&gt;$H$10),L64-$H$10,0)</f>
        <v>#VALUE!</v>
      </c>
      <c r="AF64" s="158" t="e">
        <f t="shared" si="36"/>
        <v>#VALUE!</v>
      </c>
      <c r="AG64" s="159" t="e">
        <f t="shared" si="37"/>
        <v>#VALUE!</v>
      </c>
      <c r="AH64" s="159" t="e">
        <f t="shared" si="38"/>
        <v>#VALUE!</v>
      </c>
      <c r="AI64" s="55" t="e">
        <f t="shared" si="39"/>
        <v>#VALUE!</v>
      </c>
      <c r="AJ64" s="158" t="e">
        <f t="shared" si="40"/>
        <v>#VALUE!</v>
      </c>
      <c r="AK64" s="159" t="e">
        <f t="shared" si="41"/>
        <v>#VALUE!</v>
      </c>
      <c r="AL64" s="159" t="e">
        <f t="shared" si="42"/>
        <v>#VALUE!</v>
      </c>
      <c r="AM64" s="160" t="e">
        <f t="shared" si="43"/>
        <v>#VALUE!</v>
      </c>
    </row>
    <row r="65" spans="1:39" ht="12.75">
      <c r="A65" s="193">
        <v>49</v>
      </c>
      <c r="B65" s="200" t="s">
        <v>144</v>
      </c>
      <c r="C65" s="176" t="e">
        <f t="shared" si="18"/>
        <v>#VALUE!</v>
      </c>
      <c r="D65" s="177" t="e">
        <f>B65-B64</f>
        <v>#VALUE!</v>
      </c>
      <c r="E65" s="178" t="e">
        <f t="shared" si="20"/>
        <v>#VALUE!</v>
      </c>
      <c r="F65" s="176" t="e">
        <f>IF(F64&gt;0,F64,0)+E65-$B$9</f>
        <v>#VALUE!</v>
      </c>
      <c r="G65" s="179" t="e">
        <f t="shared" si="2"/>
        <v>#VALUE!</v>
      </c>
      <c r="H65" s="200" t="s">
        <v>144</v>
      </c>
      <c r="I65" s="176" t="e">
        <f t="shared" si="22"/>
        <v>#VALUE!</v>
      </c>
      <c r="J65" s="177" t="e">
        <f t="shared" si="23"/>
        <v>#VALUE!</v>
      </c>
      <c r="K65" s="178" t="e">
        <f t="shared" si="24"/>
        <v>#VALUE!</v>
      </c>
      <c r="L65" s="176" t="e">
        <f>IF(L64&gt;0,L64,0)+K65-$H$9</f>
        <v>#VALUE!</v>
      </c>
      <c r="M65" s="179" t="e">
        <f t="shared" si="3"/>
        <v>#VALUE!</v>
      </c>
      <c r="N65" s="4"/>
      <c r="O65" s="185">
        <v>49</v>
      </c>
      <c r="P65" s="295" t="e">
        <f>B65*100/($D$4-$B$4)</f>
        <v>#VALUE!</v>
      </c>
      <c r="Q65" s="186" t="e">
        <f t="shared" si="26"/>
        <v>#VALUE!</v>
      </c>
      <c r="R65" s="184" t="e">
        <f t="shared" si="27"/>
        <v>#VALUE!</v>
      </c>
      <c r="S65" s="184" t="e">
        <f>IF(S64&gt;0,S64,0)+R65-$D$9</f>
        <v>#VALUE!</v>
      </c>
      <c r="T65" s="295" t="e">
        <f>I65*100/($D$4-$B$4)</f>
        <v>#VALUE!</v>
      </c>
      <c r="U65" s="186" t="e">
        <f t="shared" si="29"/>
        <v>#VALUE!</v>
      </c>
      <c r="V65" s="184" t="e">
        <f t="shared" si="30"/>
        <v>#VALUE!</v>
      </c>
      <c r="W65" s="184" t="e">
        <f>IF(W64&gt;0,W64,0)+V65-$J$9</f>
        <v>#VALUE!</v>
      </c>
      <c r="X65" s="158" t="e">
        <f>IF(ABS(D65)&lt;$B$11,0,IF(D65&lt;-$B$11,-(ABS(D65)-$B$11),ABS(D65)-$B$11))</f>
        <v>#VALUE!</v>
      </c>
      <c r="Y65" s="159" t="e">
        <f>IF(F65&lt;0,F65,0)</f>
        <v>#VALUE!</v>
      </c>
      <c r="Z65" s="159" t="e">
        <f>IF(F65&gt;0,IF(F65&gt;$B$10,$B$10,F65),0)</f>
        <v>#VALUE!</v>
      </c>
      <c r="AA65" s="55" t="e">
        <f>IF(AND(F65&gt;0,F65&gt;$B$10),F65-$B$10,0)</f>
        <v>#VALUE!</v>
      </c>
      <c r="AB65" s="158" t="e">
        <f>IF(ABS(J65)&lt;$H$11,0,IF(J65&lt;-$H$11,-(ABS(J65)-$H$11),ABS(J65)-$H$11))</f>
        <v>#VALUE!</v>
      </c>
      <c r="AC65" s="159" t="e">
        <f>IF(L65&lt;0,L65,0)</f>
        <v>#VALUE!</v>
      </c>
      <c r="AD65" s="159" t="e">
        <f>IF(L65&gt;0,IF(L65&gt;$H$10,$H$10,L65),0)</f>
        <v>#VALUE!</v>
      </c>
      <c r="AE65" s="160" t="e">
        <f>IF(AND(L65&gt;0,L65&gt;$H$10),L65-$H$10,0)</f>
        <v>#VALUE!</v>
      </c>
      <c r="AF65" s="158" t="e">
        <f t="shared" si="36"/>
        <v>#VALUE!</v>
      </c>
      <c r="AG65" s="159" t="e">
        <f t="shared" si="37"/>
        <v>#VALUE!</v>
      </c>
      <c r="AH65" s="159" t="e">
        <f t="shared" si="38"/>
        <v>#VALUE!</v>
      </c>
      <c r="AI65" s="55" t="e">
        <f t="shared" si="39"/>
        <v>#VALUE!</v>
      </c>
      <c r="AJ65" s="158" t="e">
        <f t="shared" si="40"/>
        <v>#VALUE!</v>
      </c>
      <c r="AK65" s="159" t="e">
        <f t="shared" si="41"/>
        <v>#VALUE!</v>
      </c>
      <c r="AL65" s="159" t="e">
        <f t="shared" si="42"/>
        <v>#VALUE!</v>
      </c>
      <c r="AM65" s="160" t="e">
        <f t="shared" si="43"/>
        <v>#VALUE!</v>
      </c>
    </row>
    <row r="66" spans="1:39" ht="12.75">
      <c r="A66" s="193">
        <v>50</v>
      </c>
      <c r="B66" s="200" t="s">
        <v>144</v>
      </c>
      <c r="C66" s="176" t="e">
        <f t="shared" si="18"/>
        <v>#VALUE!</v>
      </c>
      <c r="D66" s="177" t="e">
        <f>B66-B65</f>
        <v>#VALUE!</v>
      </c>
      <c r="E66" s="178" t="e">
        <f t="shared" si="20"/>
        <v>#VALUE!</v>
      </c>
      <c r="F66" s="176" t="e">
        <f>IF(F65&gt;0,F65,0)+E66-$B$9</f>
        <v>#VALUE!</v>
      </c>
      <c r="G66" s="179" t="e">
        <f t="shared" si="2"/>
        <v>#VALUE!</v>
      </c>
      <c r="H66" s="200" t="s">
        <v>144</v>
      </c>
      <c r="I66" s="176" t="e">
        <f t="shared" si="22"/>
        <v>#VALUE!</v>
      </c>
      <c r="J66" s="177" t="e">
        <f t="shared" si="23"/>
        <v>#VALUE!</v>
      </c>
      <c r="K66" s="178" t="e">
        <f t="shared" si="24"/>
        <v>#VALUE!</v>
      </c>
      <c r="L66" s="176" t="e">
        <f>IF(L65&gt;0,L65,0)+K66-$H$9</f>
        <v>#VALUE!</v>
      </c>
      <c r="M66" s="179" t="e">
        <f t="shared" si="3"/>
        <v>#VALUE!</v>
      </c>
      <c r="N66" s="4"/>
      <c r="O66" s="185">
        <v>50</v>
      </c>
      <c r="P66" s="295" t="e">
        <f>B66*100/($D$4-$B$4)</f>
        <v>#VALUE!</v>
      </c>
      <c r="Q66" s="186" t="e">
        <f t="shared" si="26"/>
        <v>#VALUE!</v>
      </c>
      <c r="R66" s="184" t="e">
        <f t="shared" si="27"/>
        <v>#VALUE!</v>
      </c>
      <c r="S66" s="184" t="e">
        <f>IF(S65&gt;0,S65,0)+R66-$D$9</f>
        <v>#VALUE!</v>
      </c>
      <c r="T66" s="295" t="e">
        <f>I66*100/($D$4-$B$4)</f>
        <v>#VALUE!</v>
      </c>
      <c r="U66" s="186" t="e">
        <f t="shared" si="29"/>
        <v>#VALUE!</v>
      </c>
      <c r="V66" s="184" t="e">
        <f t="shared" si="30"/>
        <v>#VALUE!</v>
      </c>
      <c r="W66" s="184" t="e">
        <f>IF(W65&gt;0,W65,0)+V66-$J$9</f>
        <v>#VALUE!</v>
      </c>
      <c r="X66" s="158" t="e">
        <f>IF(ABS(D66)&lt;$B$11,0,IF(D66&lt;-$B$11,-(ABS(D66)-$B$11),ABS(D66)-$B$11))</f>
        <v>#VALUE!</v>
      </c>
      <c r="Y66" s="159" t="e">
        <f>IF(F66&lt;0,F66,0)</f>
        <v>#VALUE!</v>
      </c>
      <c r="Z66" s="159" t="e">
        <f>IF(F66&gt;0,IF(F66&gt;$B$10,$B$10,F66),0)</f>
        <v>#VALUE!</v>
      </c>
      <c r="AA66" s="55" t="e">
        <f>IF(AND(F66&gt;0,F66&gt;$B$10),F66-$B$10,0)</f>
        <v>#VALUE!</v>
      </c>
      <c r="AB66" s="158" t="e">
        <f>IF(ABS(J66)&lt;$H$11,0,IF(J66&lt;-$H$11,-(ABS(J66)-$H$11),ABS(J66)-$H$11))</f>
        <v>#VALUE!</v>
      </c>
      <c r="AC66" s="159" t="e">
        <f>IF(L66&lt;0,L66,0)</f>
        <v>#VALUE!</v>
      </c>
      <c r="AD66" s="159" t="e">
        <f>IF(L66&gt;0,IF(L66&gt;$H$10,$H$10,L66),0)</f>
        <v>#VALUE!</v>
      </c>
      <c r="AE66" s="160" t="e">
        <f>IF(AND(L66&gt;0,L66&gt;$H$10),L66-$H$10,0)</f>
        <v>#VALUE!</v>
      </c>
      <c r="AF66" s="158" t="e">
        <f t="shared" si="36"/>
        <v>#VALUE!</v>
      </c>
      <c r="AG66" s="159" t="e">
        <f t="shared" si="37"/>
        <v>#VALUE!</v>
      </c>
      <c r="AH66" s="159" t="e">
        <f t="shared" si="38"/>
        <v>#VALUE!</v>
      </c>
      <c r="AI66" s="55" t="e">
        <f t="shared" si="39"/>
        <v>#VALUE!</v>
      </c>
      <c r="AJ66" s="158" t="e">
        <f t="shared" si="40"/>
        <v>#VALUE!</v>
      </c>
      <c r="AK66" s="159" t="e">
        <f t="shared" si="41"/>
        <v>#VALUE!</v>
      </c>
      <c r="AL66" s="159" t="e">
        <f t="shared" si="42"/>
        <v>#VALUE!</v>
      </c>
      <c r="AM66" s="160" t="e">
        <f t="shared" si="43"/>
        <v>#VALUE!</v>
      </c>
    </row>
    <row r="67" spans="1:39" ht="12.75">
      <c r="A67" s="193">
        <v>51</v>
      </c>
      <c r="B67" s="200" t="s">
        <v>144</v>
      </c>
      <c r="C67" s="176" t="e">
        <f t="shared" si="18"/>
        <v>#VALUE!</v>
      </c>
      <c r="D67" s="177" t="e">
        <f aca="true" t="shared" si="59" ref="D67:D116">B67-B66</f>
        <v>#VALUE!</v>
      </c>
      <c r="E67" s="178" t="e">
        <f t="shared" si="20"/>
        <v>#VALUE!</v>
      </c>
      <c r="F67" s="176" t="e">
        <f aca="true" t="shared" si="60" ref="F67:F116">IF(F66&gt;0,F66,0)+E67-$B$9</f>
        <v>#VALUE!</v>
      </c>
      <c r="G67" s="179" t="e">
        <f t="shared" si="2"/>
        <v>#VALUE!</v>
      </c>
      <c r="H67" s="200" t="s">
        <v>144</v>
      </c>
      <c r="I67" s="176" t="e">
        <f t="shared" si="22"/>
        <v>#VALUE!</v>
      </c>
      <c r="J67" s="177" t="e">
        <f t="shared" si="23"/>
        <v>#VALUE!</v>
      </c>
      <c r="K67" s="178" t="e">
        <f t="shared" si="24"/>
        <v>#VALUE!</v>
      </c>
      <c r="L67" s="176" t="e">
        <f aca="true" t="shared" si="61" ref="L67:L116">IF(L66&gt;0,L66,0)+K67-$H$9</f>
        <v>#VALUE!</v>
      </c>
      <c r="M67" s="179" t="e">
        <f t="shared" si="3"/>
        <v>#VALUE!</v>
      </c>
      <c r="N67" s="4"/>
      <c r="O67" s="185">
        <v>51</v>
      </c>
      <c r="P67" s="295" t="e">
        <f aca="true" t="shared" si="62" ref="P67:P116">B67*100/($D$4-$B$4)</f>
        <v>#VALUE!</v>
      </c>
      <c r="Q67" s="186" t="e">
        <f t="shared" si="26"/>
        <v>#VALUE!</v>
      </c>
      <c r="R67" s="184" t="e">
        <f t="shared" si="27"/>
        <v>#VALUE!</v>
      </c>
      <c r="S67" s="184" t="e">
        <f aca="true" t="shared" si="63" ref="S67:S116">IF(S66&gt;0,S66,0)+R67-$D$9</f>
        <v>#VALUE!</v>
      </c>
      <c r="T67" s="295" t="e">
        <f aca="true" t="shared" si="64" ref="T67:T116">I67*100/($D$4-$B$4)</f>
        <v>#VALUE!</v>
      </c>
      <c r="U67" s="186" t="e">
        <f t="shared" si="29"/>
        <v>#VALUE!</v>
      </c>
      <c r="V67" s="184" t="e">
        <f t="shared" si="30"/>
        <v>#VALUE!</v>
      </c>
      <c r="W67" s="184" t="e">
        <f aca="true" t="shared" si="65" ref="W67:W116">IF(W66&gt;0,W66,0)+V67-$J$9</f>
        <v>#VALUE!</v>
      </c>
      <c r="X67" s="158" t="e">
        <f aca="true" t="shared" si="66" ref="X67:X116">IF(ABS(D67)&lt;$B$11,0,IF(D67&lt;-$B$11,-(ABS(D67)-$B$11),ABS(D67)-$B$11))</f>
        <v>#VALUE!</v>
      </c>
      <c r="Y67" s="159" t="e">
        <f aca="true" t="shared" si="67" ref="Y67:Y116">IF(F67&lt;0,F67,0)</f>
        <v>#VALUE!</v>
      </c>
      <c r="Z67" s="159" t="e">
        <f aca="true" t="shared" si="68" ref="Z67:Z116">IF(F67&gt;0,IF(F67&gt;$B$10,$B$10,F67),0)</f>
        <v>#VALUE!</v>
      </c>
      <c r="AA67" s="55" t="e">
        <f aca="true" t="shared" si="69" ref="AA67:AA116">IF(AND(F67&gt;0,F67&gt;$B$10),F67-$B$10,0)</f>
        <v>#VALUE!</v>
      </c>
      <c r="AB67" s="158" t="e">
        <f aca="true" t="shared" si="70" ref="AB67:AB116">IF(ABS(J67)&lt;$H$11,0,IF(J67&lt;-$H$11,-(ABS(J67)-$H$11),ABS(J67)-$H$11))</f>
        <v>#VALUE!</v>
      </c>
      <c r="AC67" s="159" t="e">
        <f aca="true" t="shared" si="71" ref="AC67:AC116">IF(L67&lt;0,L67,0)</f>
        <v>#VALUE!</v>
      </c>
      <c r="AD67" s="159" t="e">
        <f aca="true" t="shared" si="72" ref="AD67:AD116">IF(L67&gt;0,IF(L67&gt;$H$10,$H$10,L67),0)</f>
        <v>#VALUE!</v>
      </c>
      <c r="AE67" s="160" t="e">
        <f aca="true" t="shared" si="73" ref="AE67:AE116">IF(AND(L67&gt;0,L67&gt;$H$10),L67-$H$10,0)</f>
        <v>#VALUE!</v>
      </c>
      <c r="AF67" s="158" t="e">
        <f aca="true" t="shared" si="74" ref="AF67:AF116">IF(ABS(Q67)&lt;$D$11,0,IF(Q67&lt;-$D$11,-(ABS(Q67)-$D$11),ABS(Q67)-$D$11))</f>
        <v>#VALUE!</v>
      </c>
      <c r="AG67" s="159" t="e">
        <f aca="true" t="shared" si="75" ref="AG67:AG116">IF(S67&lt;0,S67,0)</f>
        <v>#VALUE!</v>
      </c>
      <c r="AH67" s="159" t="e">
        <f aca="true" t="shared" si="76" ref="AH67:AH116">IF(S67&gt;0,IF(S67&gt;$D$10,$D$10,S67),0)</f>
        <v>#VALUE!</v>
      </c>
      <c r="AI67" s="55" t="e">
        <f aca="true" t="shared" si="77" ref="AI67:AI116">IF(AND(S67&gt;0,S67&gt;$D$10),S67-$D$10,0)</f>
        <v>#VALUE!</v>
      </c>
      <c r="AJ67" s="158" t="e">
        <f aca="true" t="shared" si="78" ref="AJ67:AJ116">IF(ABS(U67)&lt;$J$11,0,IF(U67&lt;-$J$11,-(ABS(U67)-$J$11),ABS(U67)-$J$11))</f>
        <v>#VALUE!</v>
      </c>
      <c r="AK67" s="159" t="e">
        <f aca="true" t="shared" si="79" ref="AK67:AK116">IF(W67&lt;0,W67,0)</f>
        <v>#VALUE!</v>
      </c>
      <c r="AL67" s="159" t="e">
        <f aca="true" t="shared" si="80" ref="AL67:AL116">IF(W67&gt;0,IF(W67&gt;$J$10,$J$10,W67),0)</f>
        <v>#VALUE!</v>
      </c>
      <c r="AM67" s="160" t="e">
        <f aca="true" t="shared" si="81" ref="AM67:AM116">IF(AND(W67&gt;0,W67&gt;$J$10),W67-$J$10,0)</f>
        <v>#VALUE!</v>
      </c>
    </row>
    <row r="68" spans="1:39" ht="12.75">
      <c r="A68" s="193">
        <v>52</v>
      </c>
      <c r="B68" s="200" t="s">
        <v>144</v>
      </c>
      <c r="C68" s="176" t="e">
        <f t="shared" si="18"/>
        <v>#VALUE!</v>
      </c>
      <c r="D68" s="177" t="e">
        <f t="shared" si="59"/>
        <v>#VALUE!</v>
      </c>
      <c r="E68" s="178" t="e">
        <f t="shared" si="20"/>
        <v>#VALUE!</v>
      </c>
      <c r="F68" s="176" t="e">
        <f t="shared" si="60"/>
        <v>#VALUE!</v>
      </c>
      <c r="G68" s="179" t="e">
        <f t="shared" si="2"/>
        <v>#VALUE!</v>
      </c>
      <c r="H68" s="200" t="s">
        <v>144</v>
      </c>
      <c r="I68" s="176" t="e">
        <f t="shared" si="22"/>
        <v>#VALUE!</v>
      </c>
      <c r="J68" s="177" t="e">
        <f t="shared" si="23"/>
        <v>#VALUE!</v>
      </c>
      <c r="K68" s="178" t="e">
        <f t="shared" si="24"/>
        <v>#VALUE!</v>
      </c>
      <c r="L68" s="176" t="e">
        <f t="shared" si="61"/>
        <v>#VALUE!</v>
      </c>
      <c r="M68" s="179" t="e">
        <f t="shared" si="3"/>
        <v>#VALUE!</v>
      </c>
      <c r="N68" s="4"/>
      <c r="O68" s="185">
        <v>52</v>
      </c>
      <c r="P68" s="295" t="e">
        <f t="shared" si="62"/>
        <v>#VALUE!</v>
      </c>
      <c r="Q68" s="186" t="e">
        <f t="shared" si="26"/>
        <v>#VALUE!</v>
      </c>
      <c r="R68" s="184" t="e">
        <f t="shared" si="27"/>
        <v>#VALUE!</v>
      </c>
      <c r="S68" s="184" t="e">
        <f t="shared" si="63"/>
        <v>#VALUE!</v>
      </c>
      <c r="T68" s="295" t="e">
        <f t="shared" si="64"/>
        <v>#VALUE!</v>
      </c>
      <c r="U68" s="186" t="e">
        <f t="shared" si="29"/>
        <v>#VALUE!</v>
      </c>
      <c r="V68" s="184" t="e">
        <f t="shared" si="30"/>
        <v>#VALUE!</v>
      </c>
      <c r="W68" s="184" t="e">
        <f t="shared" si="65"/>
        <v>#VALUE!</v>
      </c>
      <c r="X68" s="158" t="e">
        <f t="shared" si="66"/>
        <v>#VALUE!</v>
      </c>
      <c r="Y68" s="159" t="e">
        <f t="shared" si="67"/>
        <v>#VALUE!</v>
      </c>
      <c r="Z68" s="159" t="e">
        <f t="shared" si="68"/>
        <v>#VALUE!</v>
      </c>
      <c r="AA68" s="55" t="e">
        <f t="shared" si="69"/>
        <v>#VALUE!</v>
      </c>
      <c r="AB68" s="158" t="e">
        <f t="shared" si="70"/>
        <v>#VALUE!</v>
      </c>
      <c r="AC68" s="159" t="e">
        <f t="shared" si="71"/>
        <v>#VALUE!</v>
      </c>
      <c r="AD68" s="159" t="e">
        <f t="shared" si="72"/>
        <v>#VALUE!</v>
      </c>
      <c r="AE68" s="160" t="e">
        <f t="shared" si="73"/>
        <v>#VALUE!</v>
      </c>
      <c r="AF68" s="158" t="e">
        <f t="shared" si="74"/>
        <v>#VALUE!</v>
      </c>
      <c r="AG68" s="159" t="e">
        <f t="shared" si="75"/>
        <v>#VALUE!</v>
      </c>
      <c r="AH68" s="159" t="e">
        <f t="shared" si="76"/>
        <v>#VALUE!</v>
      </c>
      <c r="AI68" s="55" t="e">
        <f t="shared" si="77"/>
        <v>#VALUE!</v>
      </c>
      <c r="AJ68" s="158" t="e">
        <f t="shared" si="78"/>
        <v>#VALUE!</v>
      </c>
      <c r="AK68" s="159" t="e">
        <f t="shared" si="79"/>
        <v>#VALUE!</v>
      </c>
      <c r="AL68" s="159" t="e">
        <f t="shared" si="80"/>
        <v>#VALUE!</v>
      </c>
      <c r="AM68" s="160" t="e">
        <f t="shared" si="81"/>
        <v>#VALUE!</v>
      </c>
    </row>
    <row r="69" spans="1:39" ht="12.75">
      <c r="A69" s="193">
        <v>53</v>
      </c>
      <c r="B69" s="200" t="s">
        <v>144</v>
      </c>
      <c r="C69" s="176" t="e">
        <f t="shared" si="18"/>
        <v>#VALUE!</v>
      </c>
      <c r="D69" s="177" t="e">
        <f t="shared" si="59"/>
        <v>#VALUE!</v>
      </c>
      <c r="E69" s="178" t="e">
        <f t="shared" si="20"/>
        <v>#VALUE!</v>
      </c>
      <c r="F69" s="176" t="e">
        <f t="shared" si="60"/>
        <v>#VALUE!</v>
      </c>
      <c r="G69" s="179" t="e">
        <f t="shared" si="2"/>
        <v>#VALUE!</v>
      </c>
      <c r="H69" s="200" t="s">
        <v>144</v>
      </c>
      <c r="I69" s="176" t="e">
        <f t="shared" si="22"/>
        <v>#VALUE!</v>
      </c>
      <c r="J69" s="177" t="e">
        <f t="shared" si="23"/>
        <v>#VALUE!</v>
      </c>
      <c r="K69" s="178" t="e">
        <f t="shared" si="24"/>
        <v>#VALUE!</v>
      </c>
      <c r="L69" s="176" t="e">
        <f t="shared" si="61"/>
        <v>#VALUE!</v>
      </c>
      <c r="M69" s="179" t="e">
        <f t="shared" si="3"/>
        <v>#VALUE!</v>
      </c>
      <c r="N69" s="4"/>
      <c r="O69" s="185">
        <v>53</v>
      </c>
      <c r="P69" s="295" t="e">
        <f t="shared" si="62"/>
        <v>#VALUE!</v>
      </c>
      <c r="Q69" s="186" t="e">
        <f t="shared" si="26"/>
        <v>#VALUE!</v>
      </c>
      <c r="R69" s="184" t="e">
        <f t="shared" si="27"/>
        <v>#VALUE!</v>
      </c>
      <c r="S69" s="184" t="e">
        <f t="shared" si="63"/>
        <v>#VALUE!</v>
      </c>
      <c r="T69" s="295" t="e">
        <f t="shared" si="64"/>
        <v>#VALUE!</v>
      </c>
      <c r="U69" s="186" t="e">
        <f t="shared" si="29"/>
        <v>#VALUE!</v>
      </c>
      <c r="V69" s="184" t="e">
        <f t="shared" si="30"/>
        <v>#VALUE!</v>
      </c>
      <c r="W69" s="184" t="e">
        <f t="shared" si="65"/>
        <v>#VALUE!</v>
      </c>
      <c r="X69" s="158" t="e">
        <f t="shared" si="66"/>
        <v>#VALUE!</v>
      </c>
      <c r="Y69" s="159" t="e">
        <f t="shared" si="67"/>
        <v>#VALUE!</v>
      </c>
      <c r="Z69" s="159" t="e">
        <f t="shared" si="68"/>
        <v>#VALUE!</v>
      </c>
      <c r="AA69" s="55" t="e">
        <f t="shared" si="69"/>
        <v>#VALUE!</v>
      </c>
      <c r="AB69" s="158" t="e">
        <f t="shared" si="70"/>
        <v>#VALUE!</v>
      </c>
      <c r="AC69" s="159" t="e">
        <f t="shared" si="71"/>
        <v>#VALUE!</v>
      </c>
      <c r="AD69" s="159" t="e">
        <f t="shared" si="72"/>
        <v>#VALUE!</v>
      </c>
      <c r="AE69" s="160" t="e">
        <f t="shared" si="73"/>
        <v>#VALUE!</v>
      </c>
      <c r="AF69" s="158" t="e">
        <f t="shared" si="74"/>
        <v>#VALUE!</v>
      </c>
      <c r="AG69" s="159" t="e">
        <f t="shared" si="75"/>
        <v>#VALUE!</v>
      </c>
      <c r="AH69" s="159" t="e">
        <f t="shared" si="76"/>
        <v>#VALUE!</v>
      </c>
      <c r="AI69" s="55" t="e">
        <f t="shared" si="77"/>
        <v>#VALUE!</v>
      </c>
      <c r="AJ69" s="158" t="e">
        <f t="shared" si="78"/>
        <v>#VALUE!</v>
      </c>
      <c r="AK69" s="159" t="e">
        <f t="shared" si="79"/>
        <v>#VALUE!</v>
      </c>
      <c r="AL69" s="159" t="e">
        <f t="shared" si="80"/>
        <v>#VALUE!</v>
      </c>
      <c r="AM69" s="160" t="e">
        <f t="shared" si="81"/>
        <v>#VALUE!</v>
      </c>
    </row>
    <row r="70" spans="1:39" ht="12.75">
      <c r="A70" s="193">
        <v>54</v>
      </c>
      <c r="B70" s="200" t="s">
        <v>144</v>
      </c>
      <c r="C70" s="176" t="e">
        <f t="shared" si="18"/>
        <v>#VALUE!</v>
      </c>
      <c r="D70" s="177" t="e">
        <f t="shared" si="59"/>
        <v>#VALUE!</v>
      </c>
      <c r="E70" s="178" t="e">
        <f t="shared" si="20"/>
        <v>#VALUE!</v>
      </c>
      <c r="F70" s="176" t="e">
        <f t="shared" si="60"/>
        <v>#VALUE!</v>
      </c>
      <c r="G70" s="179" t="e">
        <f t="shared" si="2"/>
        <v>#VALUE!</v>
      </c>
      <c r="H70" s="200" t="s">
        <v>144</v>
      </c>
      <c r="I70" s="176" t="e">
        <f t="shared" si="22"/>
        <v>#VALUE!</v>
      </c>
      <c r="J70" s="177" t="e">
        <f t="shared" si="23"/>
        <v>#VALUE!</v>
      </c>
      <c r="K70" s="178" t="e">
        <f t="shared" si="24"/>
        <v>#VALUE!</v>
      </c>
      <c r="L70" s="176" t="e">
        <f t="shared" si="61"/>
        <v>#VALUE!</v>
      </c>
      <c r="M70" s="179" t="e">
        <f t="shared" si="3"/>
        <v>#VALUE!</v>
      </c>
      <c r="N70" s="4"/>
      <c r="O70" s="185">
        <v>54</v>
      </c>
      <c r="P70" s="295" t="e">
        <f t="shared" si="62"/>
        <v>#VALUE!</v>
      </c>
      <c r="Q70" s="186" t="e">
        <f t="shared" si="26"/>
        <v>#VALUE!</v>
      </c>
      <c r="R70" s="184" t="e">
        <f t="shared" si="27"/>
        <v>#VALUE!</v>
      </c>
      <c r="S70" s="184" t="e">
        <f t="shared" si="63"/>
        <v>#VALUE!</v>
      </c>
      <c r="T70" s="295" t="e">
        <f t="shared" si="64"/>
        <v>#VALUE!</v>
      </c>
      <c r="U70" s="186" t="e">
        <f t="shared" si="29"/>
        <v>#VALUE!</v>
      </c>
      <c r="V70" s="184" t="e">
        <f t="shared" si="30"/>
        <v>#VALUE!</v>
      </c>
      <c r="W70" s="184" t="e">
        <f t="shared" si="65"/>
        <v>#VALUE!</v>
      </c>
      <c r="X70" s="158" t="e">
        <f t="shared" si="66"/>
        <v>#VALUE!</v>
      </c>
      <c r="Y70" s="159" t="e">
        <f t="shared" si="67"/>
        <v>#VALUE!</v>
      </c>
      <c r="Z70" s="159" t="e">
        <f t="shared" si="68"/>
        <v>#VALUE!</v>
      </c>
      <c r="AA70" s="55" t="e">
        <f t="shared" si="69"/>
        <v>#VALUE!</v>
      </c>
      <c r="AB70" s="158" t="e">
        <f t="shared" si="70"/>
        <v>#VALUE!</v>
      </c>
      <c r="AC70" s="159" t="e">
        <f t="shared" si="71"/>
        <v>#VALUE!</v>
      </c>
      <c r="AD70" s="159" t="e">
        <f t="shared" si="72"/>
        <v>#VALUE!</v>
      </c>
      <c r="AE70" s="160" t="e">
        <f t="shared" si="73"/>
        <v>#VALUE!</v>
      </c>
      <c r="AF70" s="158" t="e">
        <f t="shared" si="74"/>
        <v>#VALUE!</v>
      </c>
      <c r="AG70" s="159" t="e">
        <f t="shared" si="75"/>
        <v>#VALUE!</v>
      </c>
      <c r="AH70" s="159" t="e">
        <f t="shared" si="76"/>
        <v>#VALUE!</v>
      </c>
      <c r="AI70" s="55" t="e">
        <f t="shared" si="77"/>
        <v>#VALUE!</v>
      </c>
      <c r="AJ70" s="158" t="e">
        <f t="shared" si="78"/>
        <v>#VALUE!</v>
      </c>
      <c r="AK70" s="159" t="e">
        <f t="shared" si="79"/>
        <v>#VALUE!</v>
      </c>
      <c r="AL70" s="159" t="e">
        <f t="shared" si="80"/>
        <v>#VALUE!</v>
      </c>
      <c r="AM70" s="160" t="e">
        <f t="shared" si="81"/>
        <v>#VALUE!</v>
      </c>
    </row>
    <row r="71" spans="1:39" ht="12.75">
      <c r="A71" s="193">
        <v>55</v>
      </c>
      <c r="B71" s="200" t="s">
        <v>144</v>
      </c>
      <c r="C71" s="176" t="e">
        <f t="shared" si="18"/>
        <v>#VALUE!</v>
      </c>
      <c r="D71" s="177" t="e">
        <f t="shared" si="59"/>
        <v>#VALUE!</v>
      </c>
      <c r="E71" s="178" t="e">
        <f t="shared" si="20"/>
        <v>#VALUE!</v>
      </c>
      <c r="F71" s="176" t="e">
        <f t="shared" si="60"/>
        <v>#VALUE!</v>
      </c>
      <c r="G71" s="179" t="e">
        <f t="shared" si="2"/>
        <v>#VALUE!</v>
      </c>
      <c r="H71" s="200" t="s">
        <v>144</v>
      </c>
      <c r="I71" s="176" t="e">
        <f t="shared" si="22"/>
        <v>#VALUE!</v>
      </c>
      <c r="J71" s="177" t="e">
        <f t="shared" si="23"/>
        <v>#VALUE!</v>
      </c>
      <c r="K71" s="178" t="e">
        <f t="shared" si="24"/>
        <v>#VALUE!</v>
      </c>
      <c r="L71" s="176" t="e">
        <f t="shared" si="61"/>
        <v>#VALUE!</v>
      </c>
      <c r="M71" s="179" t="e">
        <f t="shared" si="3"/>
        <v>#VALUE!</v>
      </c>
      <c r="N71" s="4"/>
      <c r="O71" s="185">
        <v>55</v>
      </c>
      <c r="P71" s="295" t="e">
        <f t="shared" si="62"/>
        <v>#VALUE!</v>
      </c>
      <c r="Q71" s="186" t="e">
        <f t="shared" si="26"/>
        <v>#VALUE!</v>
      </c>
      <c r="R71" s="184" t="e">
        <f t="shared" si="27"/>
        <v>#VALUE!</v>
      </c>
      <c r="S71" s="184" t="e">
        <f t="shared" si="63"/>
        <v>#VALUE!</v>
      </c>
      <c r="T71" s="295" t="e">
        <f t="shared" si="64"/>
        <v>#VALUE!</v>
      </c>
      <c r="U71" s="186" t="e">
        <f t="shared" si="29"/>
        <v>#VALUE!</v>
      </c>
      <c r="V71" s="184" t="e">
        <f t="shared" si="30"/>
        <v>#VALUE!</v>
      </c>
      <c r="W71" s="184" t="e">
        <f t="shared" si="65"/>
        <v>#VALUE!</v>
      </c>
      <c r="X71" s="158" t="e">
        <f t="shared" si="66"/>
        <v>#VALUE!</v>
      </c>
      <c r="Y71" s="159" t="e">
        <f t="shared" si="67"/>
        <v>#VALUE!</v>
      </c>
      <c r="Z71" s="159" t="e">
        <f t="shared" si="68"/>
        <v>#VALUE!</v>
      </c>
      <c r="AA71" s="55" t="e">
        <f t="shared" si="69"/>
        <v>#VALUE!</v>
      </c>
      <c r="AB71" s="158" t="e">
        <f t="shared" si="70"/>
        <v>#VALUE!</v>
      </c>
      <c r="AC71" s="159" t="e">
        <f t="shared" si="71"/>
        <v>#VALUE!</v>
      </c>
      <c r="AD71" s="159" t="e">
        <f t="shared" si="72"/>
        <v>#VALUE!</v>
      </c>
      <c r="AE71" s="160" t="e">
        <f t="shared" si="73"/>
        <v>#VALUE!</v>
      </c>
      <c r="AF71" s="158" t="e">
        <f t="shared" si="74"/>
        <v>#VALUE!</v>
      </c>
      <c r="AG71" s="159" t="e">
        <f t="shared" si="75"/>
        <v>#VALUE!</v>
      </c>
      <c r="AH71" s="159" t="e">
        <f t="shared" si="76"/>
        <v>#VALUE!</v>
      </c>
      <c r="AI71" s="55" t="e">
        <f t="shared" si="77"/>
        <v>#VALUE!</v>
      </c>
      <c r="AJ71" s="158" t="e">
        <f t="shared" si="78"/>
        <v>#VALUE!</v>
      </c>
      <c r="AK71" s="159" t="e">
        <f t="shared" si="79"/>
        <v>#VALUE!</v>
      </c>
      <c r="AL71" s="159" t="e">
        <f t="shared" si="80"/>
        <v>#VALUE!</v>
      </c>
      <c r="AM71" s="160" t="e">
        <f t="shared" si="81"/>
        <v>#VALUE!</v>
      </c>
    </row>
    <row r="72" spans="1:39" ht="12.75">
      <c r="A72" s="193">
        <v>56</v>
      </c>
      <c r="B72" s="200" t="s">
        <v>144</v>
      </c>
      <c r="C72" s="176" t="e">
        <f t="shared" si="18"/>
        <v>#VALUE!</v>
      </c>
      <c r="D72" s="177" t="e">
        <f t="shared" si="59"/>
        <v>#VALUE!</v>
      </c>
      <c r="E72" s="178" t="e">
        <f t="shared" si="20"/>
        <v>#VALUE!</v>
      </c>
      <c r="F72" s="176" t="e">
        <f t="shared" si="60"/>
        <v>#VALUE!</v>
      </c>
      <c r="G72" s="179" t="e">
        <f t="shared" si="2"/>
        <v>#VALUE!</v>
      </c>
      <c r="H72" s="200" t="s">
        <v>144</v>
      </c>
      <c r="I72" s="176" t="e">
        <f t="shared" si="22"/>
        <v>#VALUE!</v>
      </c>
      <c r="J72" s="177" t="e">
        <f t="shared" si="23"/>
        <v>#VALUE!</v>
      </c>
      <c r="K72" s="178" t="e">
        <f t="shared" si="24"/>
        <v>#VALUE!</v>
      </c>
      <c r="L72" s="176" t="e">
        <f t="shared" si="61"/>
        <v>#VALUE!</v>
      </c>
      <c r="M72" s="179" t="e">
        <f t="shared" si="3"/>
        <v>#VALUE!</v>
      </c>
      <c r="N72" s="4"/>
      <c r="O72" s="185">
        <v>56</v>
      </c>
      <c r="P72" s="295" t="e">
        <f t="shared" si="62"/>
        <v>#VALUE!</v>
      </c>
      <c r="Q72" s="186" t="e">
        <f t="shared" si="26"/>
        <v>#VALUE!</v>
      </c>
      <c r="R72" s="184" t="e">
        <f t="shared" si="27"/>
        <v>#VALUE!</v>
      </c>
      <c r="S72" s="184" t="e">
        <f t="shared" si="63"/>
        <v>#VALUE!</v>
      </c>
      <c r="T72" s="295" t="e">
        <f t="shared" si="64"/>
        <v>#VALUE!</v>
      </c>
      <c r="U72" s="186" t="e">
        <f t="shared" si="29"/>
        <v>#VALUE!</v>
      </c>
      <c r="V72" s="184" t="e">
        <f t="shared" si="30"/>
        <v>#VALUE!</v>
      </c>
      <c r="W72" s="184" t="e">
        <f t="shared" si="65"/>
        <v>#VALUE!</v>
      </c>
      <c r="X72" s="158" t="e">
        <f t="shared" si="66"/>
        <v>#VALUE!</v>
      </c>
      <c r="Y72" s="159" t="e">
        <f t="shared" si="67"/>
        <v>#VALUE!</v>
      </c>
      <c r="Z72" s="159" t="e">
        <f t="shared" si="68"/>
        <v>#VALUE!</v>
      </c>
      <c r="AA72" s="55" t="e">
        <f t="shared" si="69"/>
        <v>#VALUE!</v>
      </c>
      <c r="AB72" s="158" t="e">
        <f t="shared" si="70"/>
        <v>#VALUE!</v>
      </c>
      <c r="AC72" s="159" t="e">
        <f t="shared" si="71"/>
        <v>#VALUE!</v>
      </c>
      <c r="AD72" s="159" t="e">
        <f t="shared" si="72"/>
        <v>#VALUE!</v>
      </c>
      <c r="AE72" s="160" t="e">
        <f t="shared" si="73"/>
        <v>#VALUE!</v>
      </c>
      <c r="AF72" s="158" t="e">
        <f t="shared" si="74"/>
        <v>#VALUE!</v>
      </c>
      <c r="AG72" s="159" t="e">
        <f t="shared" si="75"/>
        <v>#VALUE!</v>
      </c>
      <c r="AH72" s="159" t="e">
        <f t="shared" si="76"/>
        <v>#VALUE!</v>
      </c>
      <c r="AI72" s="55" t="e">
        <f t="shared" si="77"/>
        <v>#VALUE!</v>
      </c>
      <c r="AJ72" s="158" t="e">
        <f t="shared" si="78"/>
        <v>#VALUE!</v>
      </c>
      <c r="AK72" s="159" t="e">
        <f t="shared" si="79"/>
        <v>#VALUE!</v>
      </c>
      <c r="AL72" s="159" t="e">
        <f t="shared" si="80"/>
        <v>#VALUE!</v>
      </c>
      <c r="AM72" s="160" t="e">
        <f t="shared" si="81"/>
        <v>#VALUE!</v>
      </c>
    </row>
    <row r="73" spans="1:39" ht="12.75">
      <c r="A73" s="193">
        <v>57</v>
      </c>
      <c r="B73" s="200" t="s">
        <v>144</v>
      </c>
      <c r="C73" s="176" t="e">
        <f t="shared" si="18"/>
        <v>#VALUE!</v>
      </c>
      <c r="D73" s="177" t="e">
        <f t="shared" si="59"/>
        <v>#VALUE!</v>
      </c>
      <c r="E73" s="178" t="e">
        <f t="shared" si="20"/>
        <v>#VALUE!</v>
      </c>
      <c r="F73" s="176" t="e">
        <f t="shared" si="60"/>
        <v>#VALUE!</v>
      </c>
      <c r="G73" s="179" t="e">
        <f t="shared" si="2"/>
        <v>#VALUE!</v>
      </c>
      <c r="H73" s="200" t="s">
        <v>144</v>
      </c>
      <c r="I73" s="176" t="e">
        <f t="shared" si="22"/>
        <v>#VALUE!</v>
      </c>
      <c r="J73" s="177" t="e">
        <f t="shared" si="23"/>
        <v>#VALUE!</v>
      </c>
      <c r="K73" s="178" t="e">
        <f t="shared" si="24"/>
        <v>#VALUE!</v>
      </c>
      <c r="L73" s="176" t="e">
        <f t="shared" si="61"/>
        <v>#VALUE!</v>
      </c>
      <c r="M73" s="179" t="e">
        <f t="shared" si="3"/>
        <v>#VALUE!</v>
      </c>
      <c r="N73" s="4"/>
      <c r="O73" s="185">
        <v>57</v>
      </c>
      <c r="P73" s="295" t="e">
        <f t="shared" si="62"/>
        <v>#VALUE!</v>
      </c>
      <c r="Q73" s="186" t="e">
        <f t="shared" si="26"/>
        <v>#VALUE!</v>
      </c>
      <c r="R73" s="184" t="e">
        <f t="shared" si="27"/>
        <v>#VALUE!</v>
      </c>
      <c r="S73" s="184" t="e">
        <f t="shared" si="63"/>
        <v>#VALUE!</v>
      </c>
      <c r="T73" s="295" t="e">
        <f t="shared" si="64"/>
        <v>#VALUE!</v>
      </c>
      <c r="U73" s="186" t="e">
        <f t="shared" si="29"/>
        <v>#VALUE!</v>
      </c>
      <c r="V73" s="184" t="e">
        <f t="shared" si="30"/>
        <v>#VALUE!</v>
      </c>
      <c r="W73" s="184" t="e">
        <f t="shared" si="65"/>
        <v>#VALUE!</v>
      </c>
      <c r="X73" s="158" t="e">
        <f t="shared" si="66"/>
        <v>#VALUE!</v>
      </c>
      <c r="Y73" s="159" t="e">
        <f t="shared" si="67"/>
        <v>#VALUE!</v>
      </c>
      <c r="Z73" s="159" t="e">
        <f t="shared" si="68"/>
        <v>#VALUE!</v>
      </c>
      <c r="AA73" s="55" t="e">
        <f t="shared" si="69"/>
        <v>#VALUE!</v>
      </c>
      <c r="AB73" s="158" t="e">
        <f t="shared" si="70"/>
        <v>#VALUE!</v>
      </c>
      <c r="AC73" s="159" t="e">
        <f t="shared" si="71"/>
        <v>#VALUE!</v>
      </c>
      <c r="AD73" s="159" t="e">
        <f t="shared" si="72"/>
        <v>#VALUE!</v>
      </c>
      <c r="AE73" s="160" t="e">
        <f t="shared" si="73"/>
        <v>#VALUE!</v>
      </c>
      <c r="AF73" s="158" t="e">
        <f t="shared" si="74"/>
        <v>#VALUE!</v>
      </c>
      <c r="AG73" s="159" t="e">
        <f t="shared" si="75"/>
        <v>#VALUE!</v>
      </c>
      <c r="AH73" s="159" t="e">
        <f t="shared" si="76"/>
        <v>#VALUE!</v>
      </c>
      <c r="AI73" s="55" t="e">
        <f t="shared" si="77"/>
        <v>#VALUE!</v>
      </c>
      <c r="AJ73" s="158" t="e">
        <f t="shared" si="78"/>
        <v>#VALUE!</v>
      </c>
      <c r="AK73" s="159" t="e">
        <f t="shared" si="79"/>
        <v>#VALUE!</v>
      </c>
      <c r="AL73" s="159" t="e">
        <f t="shared" si="80"/>
        <v>#VALUE!</v>
      </c>
      <c r="AM73" s="160" t="e">
        <f t="shared" si="81"/>
        <v>#VALUE!</v>
      </c>
    </row>
    <row r="74" spans="1:39" ht="12.75">
      <c r="A74" s="193">
        <v>58</v>
      </c>
      <c r="B74" s="200" t="s">
        <v>144</v>
      </c>
      <c r="C74" s="176" t="e">
        <f t="shared" si="18"/>
        <v>#VALUE!</v>
      </c>
      <c r="D74" s="177" t="e">
        <f t="shared" si="59"/>
        <v>#VALUE!</v>
      </c>
      <c r="E74" s="178" t="e">
        <f t="shared" si="20"/>
        <v>#VALUE!</v>
      </c>
      <c r="F74" s="176" t="e">
        <f t="shared" si="60"/>
        <v>#VALUE!</v>
      </c>
      <c r="G74" s="179" t="e">
        <f t="shared" si="2"/>
        <v>#VALUE!</v>
      </c>
      <c r="H74" s="200" t="s">
        <v>144</v>
      </c>
      <c r="I74" s="176" t="e">
        <f t="shared" si="22"/>
        <v>#VALUE!</v>
      </c>
      <c r="J74" s="177" t="e">
        <f t="shared" si="23"/>
        <v>#VALUE!</v>
      </c>
      <c r="K74" s="178" t="e">
        <f t="shared" si="24"/>
        <v>#VALUE!</v>
      </c>
      <c r="L74" s="176" t="e">
        <f t="shared" si="61"/>
        <v>#VALUE!</v>
      </c>
      <c r="M74" s="179" t="e">
        <f t="shared" si="3"/>
        <v>#VALUE!</v>
      </c>
      <c r="N74" s="4"/>
      <c r="O74" s="185">
        <v>58</v>
      </c>
      <c r="P74" s="295" t="e">
        <f t="shared" si="62"/>
        <v>#VALUE!</v>
      </c>
      <c r="Q74" s="186" t="e">
        <f t="shared" si="26"/>
        <v>#VALUE!</v>
      </c>
      <c r="R74" s="184" t="e">
        <f t="shared" si="27"/>
        <v>#VALUE!</v>
      </c>
      <c r="S74" s="184" t="e">
        <f t="shared" si="63"/>
        <v>#VALUE!</v>
      </c>
      <c r="T74" s="295" t="e">
        <f t="shared" si="64"/>
        <v>#VALUE!</v>
      </c>
      <c r="U74" s="186" t="e">
        <f t="shared" si="29"/>
        <v>#VALUE!</v>
      </c>
      <c r="V74" s="184" t="e">
        <f t="shared" si="30"/>
        <v>#VALUE!</v>
      </c>
      <c r="W74" s="184" t="e">
        <f t="shared" si="65"/>
        <v>#VALUE!</v>
      </c>
      <c r="X74" s="158" t="e">
        <f t="shared" si="66"/>
        <v>#VALUE!</v>
      </c>
      <c r="Y74" s="159" t="e">
        <f t="shared" si="67"/>
        <v>#VALUE!</v>
      </c>
      <c r="Z74" s="159" t="e">
        <f t="shared" si="68"/>
        <v>#VALUE!</v>
      </c>
      <c r="AA74" s="55" t="e">
        <f t="shared" si="69"/>
        <v>#VALUE!</v>
      </c>
      <c r="AB74" s="158" t="e">
        <f t="shared" si="70"/>
        <v>#VALUE!</v>
      </c>
      <c r="AC74" s="159" t="e">
        <f t="shared" si="71"/>
        <v>#VALUE!</v>
      </c>
      <c r="AD74" s="159" t="e">
        <f t="shared" si="72"/>
        <v>#VALUE!</v>
      </c>
      <c r="AE74" s="160" t="e">
        <f t="shared" si="73"/>
        <v>#VALUE!</v>
      </c>
      <c r="AF74" s="158" t="e">
        <f t="shared" si="74"/>
        <v>#VALUE!</v>
      </c>
      <c r="AG74" s="159" t="e">
        <f t="shared" si="75"/>
        <v>#VALUE!</v>
      </c>
      <c r="AH74" s="159" t="e">
        <f t="shared" si="76"/>
        <v>#VALUE!</v>
      </c>
      <c r="AI74" s="55" t="e">
        <f t="shared" si="77"/>
        <v>#VALUE!</v>
      </c>
      <c r="AJ74" s="158" t="e">
        <f t="shared" si="78"/>
        <v>#VALUE!</v>
      </c>
      <c r="AK74" s="159" t="e">
        <f t="shared" si="79"/>
        <v>#VALUE!</v>
      </c>
      <c r="AL74" s="159" t="e">
        <f t="shared" si="80"/>
        <v>#VALUE!</v>
      </c>
      <c r="AM74" s="160" t="e">
        <f t="shared" si="81"/>
        <v>#VALUE!</v>
      </c>
    </row>
    <row r="75" spans="1:39" ht="12.75">
      <c r="A75" s="193">
        <v>59</v>
      </c>
      <c r="B75" s="200" t="s">
        <v>144</v>
      </c>
      <c r="C75" s="176" t="e">
        <f t="shared" si="18"/>
        <v>#VALUE!</v>
      </c>
      <c r="D75" s="177" t="e">
        <f t="shared" si="59"/>
        <v>#VALUE!</v>
      </c>
      <c r="E75" s="178" t="e">
        <f t="shared" si="20"/>
        <v>#VALUE!</v>
      </c>
      <c r="F75" s="176" t="e">
        <f t="shared" si="60"/>
        <v>#VALUE!</v>
      </c>
      <c r="G75" s="179" t="e">
        <f t="shared" si="2"/>
        <v>#VALUE!</v>
      </c>
      <c r="H75" s="200" t="s">
        <v>144</v>
      </c>
      <c r="I75" s="176" t="e">
        <f t="shared" si="22"/>
        <v>#VALUE!</v>
      </c>
      <c r="J75" s="177" t="e">
        <f t="shared" si="23"/>
        <v>#VALUE!</v>
      </c>
      <c r="K75" s="178" t="e">
        <f t="shared" si="24"/>
        <v>#VALUE!</v>
      </c>
      <c r="L75" s="176" t="e">
        <f t="shared" si="61"/>
        <v>#VALUE!</v>
      </c>
      <c r="M75" s="179" t="e">
        <f t="shared" si="3"/>
        <v>#VALUE!</v>
      </c>
      <c r="N75" s="4"/>
      <c r="O75" s="185">
        <v>59</v>
      </c>
      <c r="P75" s="295" t="e">
        <f t="shared" si="62"/>
        <v>#VALUE!</v>
      </c>
      <c r="Q75" s="186" t="e">
        <f t="shared" si="26"/>
        <v>#VALUE!</v>
      </c>
      <c r="R75" s="184" t="e">
        <f t="shared" si="27"/>
        <v>#VALUE!</v>
      </c>
      <c r="S75" s="184" t="e">
        <f t="shared" si="63"/>
        <v>#VALUE!</v>
      </c>
      <c r="T75" s="295" t="e">
        <f t="shared" si="64"/>
        <v>#VALUE!</v>
      </c>
      <c r="U75" s="186" t="e">
        <f t="shared" si="29"/>
        <v>#VALUE!</v>
      </c>
      <c r="V75" s="184" t="e">
        <f t="shared" si="30"/>
        <v>#VALUE!</v>
      </c>
      <c r="W75" s="184" t="e">
        <f t="shared" si="65"/>
        <v>#VALUE!</v>
      </c>
      <c r="X75" s="158" t="e">
        <f t="shared" si="66"/>
        <v>#VALUE!</v>
      </c>
      <c r="Y75" s="159" t="e">
        <f t="shared" si="67"/>
        <v>#VALUE!</v>
      </c>
      <c r="Z75" s="159" t="e">
        <f t="shared" si="68"/>
        <v>#VALUE!</v>
      </c>
      <c r="AA75" s="55" t="e">
        <f t="shared" si="69"/>
        <v>#VALUE!</v>
      </c>
      <c r="AB75" s="158" t="e">
        <f t="shared" si="70"/>
        <v>#VALUE!</v>
      </c>
      <c r="AC75" s="159" t="e">
        <f t="shared" si="71"/>
        <v>#VALUE!</v>
      </c>
      <c r="AD75" s="159" t="e">
        <f t="shared" si="72"/>
        <v>#VALUE!</v>
      </c>
      <c r="AE75" s="160" t="e">
        <f t="shared" si="73"/>
        <v>#VALUE!</v>
      </c>
      <c r="AF75" s="158" t="e">
        <f t="shared" si="74"/>
        <v>#VALUE!</v>
      </c>
      <c r="AG75" s="159" t="e">
        <f t="shared" si="75"/>
        <v>#VALUE!</v>
      </c>
      <c r="AH75" s="159" t="e">
        <f t="shared" si="76"/>
        <v>#VALUE!</v>
      </c>
      <c r="AI75" s="55" t="e">
        <f t="shared" si="77"/>
        <v>#VALUE!</v>
      </c>
      <c r="AJ75" s="158" t="e">
        <f t="shared" si="78"/>
        <v>#VALUE!</v>
      </c>
      <c r="AK75" s="159" t="e">
        <f t="shared" si="79"/>
        <v>#VALUE!</v>
      </c>
      <c r="AL75" s="159" t="e">
        <f t="shared" si="80"/>
        <v>#VALUE!</v>
      </c>
      <c r="AM75" s="160" t="e">
        <f t="shared" si="81"/>
        <v>#VALUE!</v>
      </c>
    </row>
    <row r="76" spans="1:39" ht="12.75">
      <c r="A76" s="193">
        <v>60</v>
      </c>
      <c r="B76" s="200" t="s">
        <v>144</v>
      </c>
      <c r="C76" s="176" t="e">
        <f t="shared" si="18"/>
        <v>#VALUE!</v>
      </c>
      <c r="D76" s="177" t="e">
        <f t="shared" si="59"/>
        <v>#VALUE!</v>
      </c>
      <c r="E76" s="178" t="e">
        <f t="shared" si="20"/>
        <v>#VALUE!</v>
      </c>
      <c r="F76" s="176" t="e">
        <f t="shared" si="60"/>
        <v>#VALUE!</v>
      </c>
      <c r="G76" s="179" t="e">
        <f t="shared" si="2"/>
        <v>#VALUE!</v>
      </c>
      <c r="H76" s="200" t="s">
        <v>144</v>
      </c>
      <c r="I76" s="176" t="e">
        <f t="shared" si="22"/>
        <v>#VALUE!</v>
      </c>
      <c r="J76" s="177" t="e">
        <f t="shared" si="23"/>
        <v>#VALUE!</v>
      </c>
      <c r="K76" s="178" t="e">
        <f t="shared" si="24"/>
        <v>#VALUE!</v>
      </c>
      <c r="L76" s="176" t="e">
        <f t="shared" si="61"/>
        <v>#VALUE!</v>
      </c>
      <c r="M76" s="179" t="e">
        <f t="shared" si="3"/>
        <v>#VALUE!</v>
      </c>
      <c r="N76" s="4"/>
      <c r="O76" s="185">
        <v>60</v>
      </c>
      <c r="P76" s="295" t="e">
        <f t="shared" si="62"/>
        <v>#VALUE!</v>
      </c>
      <c r="Q76" s="186" t="e">
        <f t="shared" si="26"/>
        <v>#VALUE!</v>
      </c>
      <c r="R76" s="184" t="e">
        <f t="shared" si="27"/>
        <v>#VALUE!</v>
      </c>
      <c r="S76" s="184" t="e">
        <f t="shared" si="63"/>
        <v>#VALUE!</v>
      </c>
      <c r="T76" s="295" t="e">
        <f t="shared" si="64"/>
        <v>#VALUE!</v>
      </c>
      <c r="U76" s="186" t="e">
        <f t="shared" si="29"/>
        <v>#VALUE!</v>
      </c>
      <c r="V76" s="184" t="e">
        <f t="shared" si="30"/>
        <v>#VALUE!</v>
      </c>
      <c r="W76" s="184" t="e">
        <f t="shared" si="65"/>
        <v>#VALUE!</v>
      </c>
      <c r="X76" s="158" t="e">
        <f t="shared" si="66"/>
        <v>#VALUE!</v>
      </c>
      <c r="Y76" s="159" t="e">
        <f t="shared" si="67"/>
        <v>#VALUE!</v>
      </c>
      <c r="Z76" s="159" t="e">
        <f t="shared" si="68"/>
        <v>#VALUE!</v>
      </c>
      <c r="AA76" s="55" t="e">
        <f t="shared" si="69"/>
        <v>#VALUE!</v>
      </c>
      <c r="AB76" s="158" t="e">
        <f t="shared" si="70"/>
        <v>#VALUE!</v>
      </c>
      <c r="AC76" s="159" t="e">
        <f t="shared" si="71"/>
        <v>#VALUE!</v>
      </c>
      <c r="AD76" s="159" t="e">
        <f t="shared" si="72"/>
        <v>#VALUE!</v>
      </c>
      <c r="AE76" s="160" t="e">
        <f t="shared" si="73"/>
        <v>#VALUE!</v>
      </c>
      <c r="AF76" s="158" t="e">
        <f t="shared" si="74"/>
        <v>#VALUE!</v>
      </c>
      <c r="AG76" s="159" t="e">
        <f t="shared" si="75"/>
        <v>#VALUE!</v>
      </c>
      <c r="AH76" s="159" t="e">
        <f t="shared" si="76"/>
        <v>#VALUE!</v>
      </c>
      <c r="AI76" s="55" t="e">
        <f t="shared" si="77"/>
        <v>#VALUE!</v>
      </c>
      <c r="AJ76" s="158" t="e">
        <f t="shared" si="78"/>
        <v>#VALUE!</v>
      </c>
      <c r="AK76" s="159" t="e">
        <f t="shared" si="79"/>
        <v>#VALUE!</v>
      </c>
      <c r="AL76" s="159" t="e">
        <f t="shared" si="80"/>
        <v>#VALUE!</v>
      </c>
      <c r="AM76" s="160" t="e">
        <f t="shared" si="81"/>
        <v>#VALUE!</v>
      </c>
    </row>
    <row r="77" spans="1:39" ht="12.75">
      <c r="A77" s="193">
        <v>61</v>
      </c>
      <c r="B77" s="200" t="s">
        <v>144</v>
      </c>
      <c r="C77" s="176" t="e">
        <f t="shared" si="18"/>
        <v>#VALUE!</v>
      </c>
      <c r="D77" s="177" t="e">
        <f t="shared" si="59"/>
        <v>#VALUE!</v>
      </c>
      <c r="E77" s="178" t="e">
        <f t="shared" si="20"/>
        <v>#VALUE!</v>
      </c>
      <c r="F77" s="176" t="e">
        <f t="shared" si="60"/>
        <v>#VALUE!</v>
      </c>
      <c r="G77" s="179" t="e">
        <f t="shared" si="2"/>
        <v>#VALUE!</v>
      </c>
      <c r="H77" s="200" t="s">
        <v>144</v>
      </c>
      <c r="I77" s="176" t="e">
        <f t="shared" si="22"/>
        <v>#VALUE!</v>
      </c>
      <c r="J77" s="177" t="e">
        <f t="shared" si="23"/>
        <v>#VALUE!</v>
      </c>
      <c r="K77" s="178" t="e">
        <f t="shared" si="24"/>
        <v>#VALUE!</v>
      </c>
      <c r="L77" s="176" t="e">
        <f t="shared" si="61"/>
        <v>#VALUE!</v>
      </c>
      <c r="M77" s="179" t="e">
        <f t="shared" si="3"/>
        <v>#VALUE!</v>
      </c>
      <c r="N77" s="4"/>
      <c r="O77" s="185">
        <v>61</v>
      </c>
      <c r="P77" s="295" t="e">
        <f t="shared" si="62"/>
        <v>#VALUE!</v>
      </c>
      <c r="Q77" s="186" t="e">
        <f t="shared" si="26"/>
        <v>#VALUE!</v>
      </c>
      <c r="R77" s="184" t="e">
        <f t="shared" si="27"/>
        <v>#VALUE!</v>
      </c>
      <c r="S77" s="184" t="e">
        <f t="shared" si="63"/>
        <v>#VALUE!</v>
      </c>
      <c r="T77" s="295" t="e">
        <f t="shared" si="64"/>
        <v>#VALUE!</v>
      </c>
      <c r="U77" s="186" t="e">
        <f t="shared" si="29"/>
        <v>#VALUE!</v>
      </c>
      <c r="V77" s="184" t="e">
        <f t="shared" si="30"/>
        <v>#VALUE!</v>
      </c>
      <c r="W77" s="184" t="e">
        <f t="shared" si="65"/>
        <v>#VALUE!</v>
      </c>
      <c r="X77" s="158" t="e">
        <f t="shared" si="66"/>
        <v>#VALUE!</v>
      </c>
      <c r="Y77" s="159" t="e">
        <f t="shared" si="67"/>
        <v>#VALUE!</v>
      </c>
      <c r="Z77" s="159" t="e">
        <f t="shared" si="68"/>
        <v>#VALUE!</v>
      </c>
      <c r="AA77" s="55" t="e">
        <f t="shared" si="69"/>
        <v>#VALUE!</v>
      </c>
      <c r="AB77" s="158" t="e">
        <f t="shared" si="70"/>
        <v>#VALUE!</v>
      </c>
      <c r="AC77" s="159" t="e">
        <f t="shared" si="71"/>
        <v>#VALUE!</v>
      </c>
      <c r="AD77" s="159" t="e">
        <f t="shared" si="72"/>
        <v>#VALUE!</v>
      </c>
      <c r="AE77" s="160" t="e">
        <f t="shared" si="73"/>
        <v>#VALUE!</v>
      </c>
      <c r="AF77" s="158" t="e">
        <f t="shared" si="74"/>
        <v>#VALUE!</v>
      </c>
      <c r="AG77" s="159" t="e">
        <f t="shared" si="75"/>
        <v>#VALUE!</v>
      </c>
      <c r="AH77" s="159" t="e">
        <f t="shared" si="76"/>
        <v>#VALUE!</v>
      </c>
      <c r="AI77" s="55" t="e">
        <f t="shared" si="77"/>
        <v>#VALUE!</v>
      </c>
      <c r="AJ77" s="158" t="e">
        <f t="shared" si="78"/>
        <v>#VALUE!</v>
      </c>
      <c r="AK77" s="159" t="e">
        <f t="shared" si="79"/>
        <v>#VALUE!</v>
      </c>
      <c r="AL77" s="159" t="e">
        <f t="shared" si="80"/>
        <v>#VALUE!</v>
      </c>
      <c r="AM77" s="160" t="e">
        <f t="shared" si="81"/>
        <v>#VALUE!</v>
      </c>
    </row>
    <row r="78" spans="1:39" ht="12.75">
      <c r="A78" s="193">
        <v>62</v>
      </c>
      <c r="B78" s="200" t="s">
        <v>144</v>
      </c>
      <c r="C78" s="176" t="e">
        <f t="shared" si="18"/>
        <v>#VALUE!</v>
      </c>
      <c r="D78" s="177" t="e">
        <f t="shared" si="59"/>
        <v>#VALUE!</v>
      </c>
      <c r="E78" s="178" t="e">
        <f t="shared" si="20"/>
        <v>#VALUE!</v>
      </c>
      <c r="F78" s="176" t="e">
        <f t="shared" si="60"/>
        <v>#VALUE!</v>
      </c>
      <c r="G78" s="179" t="e">
        <f t="shared" si="2"/>
        <v>#VALUE!</v>
      </c>
      <c r="H78" s="200" t="s">
        <v>144</v>
      </c>
      <c r="I78" s="176" t="e">
        <f t="shared" si="22"/>
        <v>#VALUE!</v>
      </c>
      <c r="J78" s="177" t="e">
        <f t="shared" si="23"/>
        <v>#VALUE!</v>
      </c>
      <c r="K78" s="178" t="e">
        <f t="shared" si="24"/>
        <v>#VALUE!</v>
      </c>
      <c r="L78" s="176" t="e">
        <f t="shared" si="61"/>
        <v>#VALUE!</v>
      </c>
      <c r="M78" s="179" t="e">
        <f t="shared" si="3"/>
        <v>#VALUE!</v>
      </c>
      <c r="N78" s="4"/>
      <c r="O78" s="185">
        <v>62</v>
      </c>
      <c r="P78" s="295" t="e">
        <f t="shared" si="62"/>
        <v>#VALUE!</v>
      </c>
      <c r="Q78" s="186" t="e">
        <f t="shared" si="26"/>
        <v>#VALUE!</v>
      </c>
      <c r="R78" s="184" t="e">
        <f t="shared" si="27"/>
        <v>#VALUE!</v>
      </c>
      <c r="S78" s="184" t="e">
        <f t="shared" si="63"/>
        <v>#VALUE!</v>
      </c>
      <c r="T78" s="295" t="e">
        <f t="shared" si="64"/>
        <v>#VALUE!</v>
      </c>
      <c r="U78" s="186" t="e">
        <f t="shared" si="29"/>
        <v>#VALUE!</v>
      </c>
      <c r="V78" s="184" t="e">
        <f t="shared" si="30"/>
        <v>#VALUE!</v>
      </c>
      <c r="W78" s="184" t="e">
        <f t="shared" si="65"/>
        <v>#VALUE!</v>
      </c>
      <c r="X78" s="158" t="e">
        <f t="shared" si="66"/>
        <v>#VALUE!</v>
      </c>
      <c r="Y78" s="159" t="e">
        <f t="shared" si="67"/>
        <v>#VALUE!</v>
      </c>
      <c r="Z78" s="159" t="e">
        <f t="shared" si="68"/>
        <v>#VALUE!</v>
      </c>
      <c r="AA78" s="55" t="e">
        <f t="shared" si="69"/>
        <v>#VALUE!</v>
      </c>
      <c r="AB78" s="158" t="e">
        <f t="shared" si="70"/>
        <v>#VALUE!</v>
      </c>
      <c r="AC78" s="159" t="e">
        <f t="shared" si="71"/>
        <v>#VALUE!</v>
      </c>
      <c r="AD78" s="159" t="e">
        <f t="shared" si="72"/>
        <v>#VALUE!</v>
      </c>
      <c r="AE78" s="160" t="e">
        <f t="shared" si="73"/>
        <v>#VALUE!</v>
      </c>
      <c r="AF78" s="158" t="e">
        <f t="shared" si="74"/>
        <v>#VALUE!</v>
      </c>
      <c r="AG78" s="159" t="e">
        <f t="shared" si="75"/>
        <v>#VALUE!</v>
      </c>
      <c r="AH78" s="159" t="e">
        <f t="shared" si="76"/>
        <v>#VALUE!</v>
      </c>
      <c r="AI78" s="55" t="e">
        <f t="shared" si="77"/>
        <v>#VALUE!</v>
      </c>
      <c r="AJ78" s="158" t="e">
        <f t="shared" si="78"/>
        <v>#VALUE!</v>
      </c>
      <c r="AK78" s="159" t="e">
        <f t="shared" si="79"/>
        <v>#VALUE!</v>
      </c>
      <c r="AL78" s="159" t="e">
        <f t="shared" si="80"/>
        <v>#VALUE!</v>
      </c>
      <c r="AM78" s="160" t="e">
        <f t="shared" si="81"/>
        <v>#VALUE!</v>
      </c>
    </row>
    <row r="79" spans="1:39" ht="12.75">
      <c r="A79" s="193">
        <v>63</v>
      </c>
      <c r="B79" s="200" t="s">
        <v>144</v>
      </c>
      <c r="C79" s="176" t="e">
        <f t="shared" si="18"/>
        <v>#VALUE!</v>
      </c>
      <c r="D79" s="177" t="e">
        <f t="shared" si="59"/>
        <v>#VALUE!</v>
      </c>
      <c r="E79" s="178" t="e">
        <f t="shared" si="20"/>
        <v>#VALUE!</v>
      </c>
      <c r="F79" s="176" t="e">
        <f t="shared" si="60"/>
        <v>#VALUE!</v>
      </c>
      <c r="G79" s="179" t="e">
        <f t="shared" si="2"/>
        <v>#VALUE!</v>
      </c>
      <c r="H79" s="200" t="s">
        <v>144</v>
      </c>
      <c r="I79" s="176" t="e">
        <f t="shared" si="22"/>
        <v>#VALUE!</v>
      </c>
      <c r="J79" s="177" t="e">
        <f t="shared" si="23"/>
        <v>#VALUE!</v>
      </c>
      <c r="K79" s="178" t="e">
        <f t="shared" si="24"/>
        <v>#VALUE!</v>
      </c>
      <c r="L79" s="176" t="e">
        <f t="shared" si="61"/>
        <v>#VALUE!</v>
      </c>
      <c r="M79" s="179" t="e">
        <f t="shared" si="3"/>
        <v>#VALUE!</v>
      </c>
      <c r="N79" s="4"/>
      <c r="O79" s="185">
        <v>63</v>
      </c>
      <c r="P79" s="295" t="e">
        <f t="shared" si="62"/>
        <v>#VALUE!</v>
      </c>
      <c r="Q79" s="186" t="e">
        <f t="shared" si="26"/>
        <v>#VALUE!</v>
      </c>
      <c r="R79" s="184" t="e">
        <f t="shared" si="27"/>
        <v>#VALUE!</v>
      </c>
      <c r="S79" s="184" t="e">
        <f t="shared" si="63"/>
        <v>#VALUE!</v>
      </c>
      <c r="T79" s="295" t="e">
        <f t="shared" si="64"/>
        <v>#VALUE!</v>
      </c>
      <c r="U79" s="186" t="e">
        <f t="shared" si="29"/>
        <v>#VALUE!</v>
      </c>
      <c r="V79" s="184" t="e">
        <f t="shared" si="30"/>
        <v>#VALUE!</v>
      </c>
      <c r="W79" s="184" t="e">
        <f t="shared" si="65"/>
        <v>#VALUE!</v>
      </c>
      <c r="X79" s="158" t="e">
        <f t="shared" si="66"/>
        <v>#VALUE!</v>
      </c>
      <c r="Y79" s="159" t="e">
        <f t="shared" si="67"/>
        <v>#VALUE!</v>
      </c>
      <c r="Z79" s="159" t="e">
        <f t="shared" si="68"/>
        <v>#VALUE!</v>
      </c>
      <c r="AA79" s="55" t="e">
        <f t="shared" si="69"/>
        <v>#VALUE!</v>
      </c>
      <c r="AB79" s="158" t="e">
        <f t="shared" si="70"/>
        <v>#VALUE!</v>
      </c>
      <c r="AC79" s="159" t="e">
        <f t="shared" si="71"/>
        <v>#VALUE!</v>
      </c>
      <c r="AD79" s="159" t="e">
        <f t="shared" si="72"/>
        <v>#VALUE!</v>
      </c>
      <c r="AE79" s="160" t="e">
        <f t="shared" si="73"/>
        <v>#VALUE!</v>
      </c>
      <c r="AF79" s="158" t="e">
        <f t="shared" si="74"/>
        <v>#VALUE!</v>
      </c>
      <c r="AG79" s="159" t="e">
        <f t="shared" si="75"/>
        <v>#VALUE!</v>
      </c>
      <c r="AH79" s="159" t="e">
        <f t="shared" si="76"/>
        <v>#VALUE!</v>
      </c>
      <c r="AI79" s="55" t="e">
        <f t="shared" si="77"/>
        <v>#VALUE!</v>
      </c>
      <c r="AJ79" s="158" t="e">
        <f t="shared" si="78"/>
        <v>#VALUE!</v>
      </c>
      <c r="AK79" s="159" t="e">
        <f t="shared" si="79"/>
        <v>#VALUE!</v>
      </c>
      <c r="AL79" s="159" t="e">
        <f t="shared" si="80"/>
        <v>#VALUE!</v>
      </c>
      <c r="AM79" s="160" t="e">
        <f t="shared" si="81"/>
        <v>#VALUE!</v>
      </c>
    </row>
    <row r="80" spans="1:39" ht="12.75">
      <c r="A80" s="193">
        <v>64</v>
      </c>
      <c r="B80" s="200" t="s">
        <v>144</v>
      </c>
      <c r="C80" s="176" t="e">
        <f t="shared" si="18"/>
        <v>#VALUE!</v>
      </c>
      <c r="D80" s="177" t="e">
        <f t="shared" si="59"/>
        <v>#VALUE!</v>
      </c>
      <c r="E80" s="178" t="e">
        <f t="shared" si="20"/>
        <v>#VALUE!</v>
      </c>
      <c r="F80" s="176" t="e">
        <f t="shared" si="60"/>
        <v>#VALUE!</v>
      </c>
      <c r="G80" s="179" t="e">
        <f aca="true" t="shared" si="82" ref="G80:G116">IF(F80&gt;$B$10,"XX"," - ")</f>
        <v>#VALUE!</v>
      </c>
      <c r="H80" s="200" t="s">
        <v>144</v>
      </c>
      <c r="I80" s="176" t="e">
        <f t="shared" si="22"/>
        <v>#VALUE!</v>
      </c>
      <c r="J80" s="177" t="e">
        <f t="shared" si="23"/>
        <v>#VALUE!</v>
      </c>
      <c r="K80" s="178" t="e">
        <f t="shared" si="24"/>
        <v>#VALUE!</v>
      </c>
      <c r="L80" s="176" t="e">
        <f t="shared" si="61"/>
        <v>#VALUE!</v>
      </c>
      <c r="M80" s="179" t="e">
        <f aca="true" t="shared" si="83" ref="M80:M116">IF(L80&gt;$H$10,"XX"," - ")</f>
        <v>#VALUE!</v>
      </c>
      <c r="N80" s="4"/>
      <c r="O80" s="185">
        <v>64</v>
      </c>
      <c r="P80" s="295" t="e">
        <f t="shared" si="62"/>
        <v>#VALUE!</v>
      </c>
      <c r="Q80" s="186" t="e">
        <f t="shared" si="26"/>
        <v>#VALUE!</v>
      </c>
      <c r="R80" s="184" t="e">
        <f t="shared" si="27"/>
        <v>#VALUE!</v>
      </c>
      <c r="S80" s="184" t="e">
        <f t="shared" si="63"/>
        <v>#VALUE!</v>
      </c>
      <c r="T80" s="295" t="e">
        <f t="shared" si="64"/>
        <v>#VALUE!</v>
      </c>
      <c r="U80" s="186" t="e">
        <f t="shared" si="29"/>
        <v>#VALUE!</v>
      </c>
      <c r="V80" s="184" t="e">
        <f t="shared" si="30"/>
        <v>#VALUE!</v>
      </c>
      <c r="W80" s="184" t="e">
        <f t="shared" si="65"/>
        <v>#VALUE!</v>
      </c>
      <c r="X80" s="158" t="e">
        <f t="shared" si="66"/>
        <v>#VALUE!</v>
      </c>
      <c r="Y80" s="159" t="e">
        <f t="shared" si="67"/>
        <v>#VALUE!</v>
      </c>
      <c r="Z80" s="159" t="e">
        <f t="shared" si="68"/>
        <v>#VALUE!</v>
      </c>
      <c r="AA80" s="55" t="e">
        <f t="shared" si="69"/>
        <v>#VALUE!</v>
      </c>
      <c r="AB80" s="158" t="e">
        <f t="shared" si="70"/>
        <v>#VALUE!</v>
      </c>
      <c r="AC80" s="159" t="e">
        <f t="shared" si="71"/>
        <v>#VALUE!</v>
      </c>
      <c r="AD80" s="159" t="e">
        <f t="shared" si="72"/>
        <v>#VALUE!</v>
      </c>
      <c r="AE80" s="160" t="e">
        <f t="shared" si="73"/>
        <v>#VALUE!</v>
      </c>
      <c r="AF80" s="158" t="e">
        <f t="shared" si="74"/>
        <v>#VALUE!</v>
      </c>
      <c r="AG80" s="159" t="e">
        <f t="shared" si="75"/>
        <v>#VALUE!</v>
      </c>
      <c r="AH80" s="159" t="e">
        <f t="shared" si="76"/>
        <v>#VALUE!</v>
      </c>
      <c r="AI80" s="55" t="e">
        <f t="shared" si="77"/>
        <v>#VALUE!</v>
      </c>
      <c r="AJ80" s="158" t="e">
        <f t="shared" si="78"/>
        <v>#VALUE!</v>
      </c>
      <c r="AK80" s="159" t="e">
        <f t="shared" si="79"/>
        <v>#VALUE!</v>
      </c>
      <c r="AL80" s="159" t="e">
        <f t="shared" si="80"/>
        <v>#VALUE!</v>
      </c>
      <c r="AM80" s="160" t="e">
        <f t="shared" si="81"/>
        <v>#VALUE!</v>
      </c>
    </row>
    <row r="81" spans="1:39" ht="12.75">
      <c r="A81" s="193">
        <v>65</v>
      </c>
      <c r="B81" s="200" t="s">
        <v>144</v>
      </c>
      <c r="C81" s="176" t="e">
        <f aca="true" t="shared" si="84" ref="C81:C116">B81-$B$8</f>
        <v>#VALUE!</v>
      </c>
      <c r="D81" s="177" t="e">
        <f t="shared" si="59"/>
        <v>#VALUE!</v>
      </c>
      <c r="E81" s="178" t="e">
        <f aca="true" t="shared" si="85" ref="E81:E116">D81*D81/2</f>
        <v>#VALUE!</v>
      </c>
      <c r="F81" s="176" t="e">
        <f t="shared" si="60"/>
        <v>#VALUE!</v>
      </c>
      <c r="G81" s="179" t="e">
        <f t="shared" si="82"/>
        <v>#VALUE!</v>
      </c>
      <c r="H81" s="200" t="s">
        <v>144</v>
      </c>
      <c r="I81" s="176" t="e">
        <f aca="true" t="shared" si="86" ref="I81:I116">H81-$H$8</f>
        <v>#VALUE!</v>
      </c>
      <c r="J81" s="177" t="e">
        <f aca="true" t="shared" si="87" ref="J81:J116">I81-I80</f>
        <v>#VALUE!</v>
      </c>
      <c r="K81" s="178" t="e">
        <f aca="true" t="shared" si="88" ref="K81:K116">J81*J81/2</f>
        <v>#VALUE!</v>
      </c>
      <c r="L81" s="176" t="e">
        <f t="shared" si="61"/>
        <v>#VALUE!</v>
      </c>
      <c r="M81" s="179" t="e">
        <f t="shared" si="83"/>
        <v>#VALUE!</v>
      </c>
      <c r="N81" s="4"/>
      <c r="O81" s="185">
        <v>65</v>
      </c>
      <c r="P81" s="295" t="e">
        <f t="shared" si="62"/>
        <v>#VALUE!</v>
      </c>
      <c r="Q81" s="186" t="e">
        <f aca="true" t="shared" si="89" ref="Q81:Q116">P81-P80</f>
        <v>#VALUE!</v>
      </c>
      <c r="R81" s="184" t="e">
        <f aca="true" t="shared" si="90" ref="R81:R116">Q81*Q81/2</f>
        <v>#VALUE!</v>
      </c>
      <c r="S81" s="184" t="e">
        <f t="shared" si="63"/>
        <v>#VALUE!</v>
      </c>
      <c r="T81" s="295" t="e">
        <f t="shared" si="64"/>
        <v>#VALUE!</v>
      </c>
      <c r="U81" s="186" t="e">
        <f aca="true" t="shared" si="91" ref="U81:U116">T81-T80</f>
        <v>#VALUE!</v>
      </c>
      <c r="V81" s="184" t="e">
        <f aca="true" t="shared" si="92" ref="V81:V116">U81*U81/2</f>
        <v>#VALUE!</v>
      </c>
      <c r="W81" s="184" t="e">
        <f t="shared" si="65"/>
        <v>#VALUE!</v>
      </c>
      <c r="X81" s="158" t="e">
        <f t="shared" si="66"/>
        <v>#VALUE!</v>
      </c>
      <c r="Y81" s="159" t="e">
        <f t="shared" si="67"/>
        <v>#VALUE!</v>
      </c>
      <c r="Z81" s="159" t="e">
        <f t="shared" si="68"/>
        <v>#VALUE!</v>
      </c>
      <c r="AA81" s="55" t="e">
        <f t="shared" si="69"/>
        <v>#VALUE!</v>
      </c>
      <c r="AB81" s="158" t="e">
        <f t="shared" si="70"/>
        <v>#VALUE!</v>
      </c>
      <c r="AC81" s="159" t="e">
        <f t="shared" si="71"/>
        <v>#VALUE!</v>
      </c>
      <c r="AD81" s="159" t="e">
        <f t="shared" si="72"/>
        <v>#VALUE!</v>
      </c>
      <c r="AE81" s="160" t="e">
        <f t="shared" si="73"/>
        <v>#VALUE!</v>
      </c>
      <c r="AF81" s="158" t="e">
        <f t="shared" si="74"/>
        <v>#VALUE!</v>
      </c>
      <c r="AG81" s="159" t="e">
        <f t="shared" si="75"/>
        <v>#VALUE!</v>
      </c>
      <c r="AH81" s="159" t="e">
        <f t="shared" si="76"/>
        <v>#VALUE!</v>
      </c>
      <c r="AI81" s="55" t="e">
        <f t="shared" si="77"/>
        <v>#VALUE!</v>
      </c>
      <c r="AJ81" s="158" t="e">
        <f t="shared" si="78"/>
        <v>#VALUE!</v>
      </c>
      <c r="AK81" s="159" t="e">
        <f t="shared" si="79"/>
        <v>#VALUE!</v>
      </c>
      <c r="AL81" s="159" t="e">
        <f t="shared" si="80"/>
        <v>#VALUE!</v>
      </c>
      <c r="AM81" s="160" t="e">
        <f t="shared" si="81"/>
        <v>#VALUE!</v>
      </c>
    </row>
    <row r="82" spans="1:39" ht="12.75">
      <c r="A82" s="193">
        <v>66</v>
      </c>
      <c r="B82" s="200" t="s">
        <v>144</v>
      </c>
      <c r="C82" s="176" t="e">
        <f t="shared" si="84"/>
        <v>#VALUE!</v>
      </c>
      <c r="D82" s="177" t="e">
        <f t="shared" si="59"/>
        <v>#VALUE!</v>
      </c>
      <c r="E82" s="178" t="e">
        <f t="shared" si="85"/>
        <v>#VALUE!</v>
      </c>
      <c r="F82" s="176" t="e">
        <f t="shared" si="60"/>
        <v>#VALUE!</v>
      </c>
      <c r="G82" s="179" t="e">
        <f t="shared" si="82"/>
        <v>#VALUE!</v>
      </c>
      <c r="H82" s="200" t="s">
        <v>144</v>
      </c>
      <c r="I82" s="176" t="e">
        <f t="shared" si="86"/>
        <v>#VALUE!</v>
      </c>
      <c r="J82" s="177" t="e">
        <f t="shared" si="87"/>
        <v>#VALUE!</v>
      </c>
      <c r="K82" s="178" t="e">
        <f t="shared" si="88"/>
        <v>#VALUE!</v>
      </c>
      <c r="L82" s="176" t="e">
        <f t="shared" si="61"/>
        <v>#VALUE!</v>
      </c>
      <c r="M82" s="179" t="e">
        <f t="shared" si="83"/>
        <v>#VALUE!</v>
      </c>
      <c r="N82" s="4"/>
      <c r="O82" s="185">
        <v>66</v>
      </c>
      <c r="P82" s="295" t="e">
        <f t="shared" si="62"/>
        <v>#VALUE!</v>
      </c>
      <c r="Q82" s="186" t="e">
        <f t="shared" si="89"/>
        <v>#VALUE!</v>
      </c>
      <c r="R82" s="184" t="e">
        <f t="shared" si="90"/>
        <v>#VALUE!</v>
      </c>
      <c r="S82" s="184" t="e">
        <f t="shared" si="63"/>
        <v>#VALUE!</v>
      </c>
      <c r="T82" s="295" t="e">
        <f t="shared" si="64"/>
        <v>#VALUE!</v>
      </c>
      <c r="U82" s="186" t="e">
        <f t="shared" si="91"/>
        <v>#VALUE!</v>
      </c>
      <c r="V82" s="184" t="e">
        <f t="shared" si="92"/>
        <v>#VALUE!</v>
      </c>
      <c r="W82" s="184" t="e">
        <f t="shared" si="65"/>
        <v>#VALUE!</v>
      </c>
      <c r="X82" s="158" t="e">
        <f t="shared" si="66"/>
        <v>#VALUE!</v>
      </c>
      <c r="Y82" s="159" t="e">
        <f t="shared" si="67"/>
        <v>#VALUE!</v>
      </c>
      <c r="Z82" s="159" t="e">
        <f t="shared" si="68"/>
        <v>#VALUE!</v>
      </c>
      <c r="AA82" s="55" t="e">
        <f t="shared" si="69"/>
        <v>#VALUE!</v>
      </c>
      <c r="AB82" s="158" t="e">
        <f t="shared" si="70"/>
        <v>#VALUE!</v>
      </c>
      <c r="AC82" s="159" t="e">
        <f t="shared" si="71"/>
        <v>#VALUE!</v>
      </c>
      <c r="AD82" s="159" t="e">
        <f t="shared" si="72"/>
        <v>#VALUE!</v>
      </c>
      <c r="AE82" s="160" t="e">
        <f t="shared" si="73"/>
        <v>#VALUE!</v>
      </c>
      <c r="AF82" s="158" t="e">
        <f t="shared" si="74"/>
        <v>#VALUE!</v>
      </c>
      <c r="AG82" s="159" t="e">
        <f t="shared" si="75"/>
        <v>#VALUE!</v>
      </c>
      <c r="AH82" s="159" t="e">
        <f t="shared" si="76"/>
        <v>#VALUE!</v>
      </c>
      <c r="AI82" s="55" t="e">
        <f t="shared" si="77"/>
        <v>#VALUE!</v>
      </c>
      <c r="AJ82" s="158" t="e">
        <f t="shared" si="78"/>
        <v>#VALUE!</v>
      </c>
      <c r="AK82" s="159" t="e">
        <f t="shared" si="79"/>
        <v>#VALUE!</v>
      </c>
      <c r="AL82" s="159" t="e">
        <f t="shared" si="80"/>
        <v>#VALUE!</v>
      </c>
      <c r="AM82" s="160" t="e">
        <f t="shared" si="81"/>
        <v>#VALUE!</v>
      </c>
    </row>
    <row r="83" spans="1:39" ht="12.75">
      <c r="A83" s="193">
        <v>67</v>
      </c>
      <c r="B83" s="200" t="s">
        <v>144</v>
      </c>
      <c r="C83" s="176" t="e">
        <f t="shared" si="84"/>
        <v>#VALUE!</v>
      </c>
      <c r="D83" s="177" t="e">
        <f t="shared" si="59"/>
        <v>#VALUE!</v>
      </c>
      <c r="E83" s="178" t="e">
        <f t="shared" si="85"/>
        <v>#VALUE!</v>
      </c>
      <c r="F83" s="176" t="e">
        <f t="shared" si="60"/>
        <v>#VALUE!</v>
      </c>
      <c r="G83" s="179" t="e">
        <f t="shared" si="82"/>
        <v>#VALUE!</v>
      </c>
      <c r="H83" s="200" t="s">
        <v>144</v>
      </c>
      <c r="I83" s="176" t="e">
        <f t="shared" si="86"/>
        <v>#VALUE!</v>
      </c>
      <c r="J83" s="177" t="e">
        <f t="shared" si="87"/>
        <v>#VALUE!</v>
      </c>
      <c r="K83" s="178" t="e">
        <f t="shared" si="88"/>
        <v>#VALUE!</v>
      </c>
      <c r="L83" s="176" t="e">
        <f t="shared" si="61"/>
        <v>#VALUE!</v>
      </c>
      <c r="M83" s="179" t="e">
        <f t="shared" si="83"/>
        <v>#VALUE!</v>
      </c>
      <c r="N83" s="4"/>
      <c r="O83" s="185">
        <v>67</v>
      </c>
      <c r="P83" s="295" t="e">
        <f t="shared" si="62"/>
        <v>#VALUE!</v>
      </c>
      <c r="Q83" s="186" t="e">
        <f t="shared" si="89"/>
        <v>#VALUE!</v>
      </c>
      <c r="R83" s="184" t="e">
        <f t="shared" si="90"/>
        <v>#VALUE!</v>
      </c>
      <c r="S83" s="184" t="e">
        <f t="shared" si="63"/>
        <v>#VALUE!</v>
      </c>
      <c r="T83" s="295" t="e">
        <f t="shared" si="64"/>
        <v>#VALUE!</v>
      </c>
      <c r="U83" s="186" t="e">
        <f t="shared" si="91"/>
        <v>#VALUE!</v>
      </c>
      <c r="V83" s="184" t="e">
        <f t="shared" si="92"/>
        <v>#VALUE!</v>
      </c>
      <c r="W83" s="184" t="e">
        <f t="shared" si="65"/>
        <v>#VALUE!</v>
      </c>
      <c r="X83" s="158" t="e">
        <f t="shared" si="66"/>
        <v>#VALUE!</v>
      </c>
      <c r="Y83" s="159" t="e">
        <f t="shared" si="67"/>
        <v>#VALUE!</v>
      </c>
      <c r="Z83" s="159" t="e">
        <f t="shared" si="68"/>
        <v>#VALUE!</v>
      </c>
      <c r="AA83" s="55" t="e">
        <f t="shared" si="69"/>
        <v>#VALUE!</v>
      </c>
      <c r="AB83" s="158" t="e">
        <f t="shared" si="70"/>
        <v>#VALUE!</v>
      </c>
      <c r="AC83" s="159" t="e">
        <f t="shared" si="71"/>
        <v>#VALUE!</v>
      </c>
      <c r="AD83" s="159" t="e">
        <f t="shared" si="72"/>
        <v>#VALUE!</v>
      </c>
      <c r="AE83" s="160" t="e">
        <f t="shared" si="73"/>
        <v>#VALUE!</v>
      </c>
      <c r="AF83" s="158" t="e">
        <f t="shared" si="74"/>
        <v>#VALUE!</v>
      </c>
      <c r="AG83" s="159" t="e">
        <f t="shared" si="75"/>
        <v>#VALUE!</v>
      </c>
      <c r="AH83" s="159" t="e">
        <f t="shared" si="76"/>
        <v>#VALUE!</v>
      </c>
      <c r="AI83" s="55" t="e">
        <f t="shared" si="77"/>
        <v>#VALUE!</v>
      </c>
      <c r="AJ83" s="158" t="e">
        <f t="shared" si="78"/>
        <v>#VALUE!</v>
      </c>
      <c r="AK83" s="159" t="e">
        <f t="shared" si="79"/>
        <v>#VALUE!</v>
      </c>
      <c r="AL83" s="159" t="e">
        <f t="shared" si="80"/>
        <v>#VALUE!</v>
      </c>
      <c r="AM83" s="160" t="e">
        <f t="shared" si="81"/>
        <v>#VALUE!</v>
      </c>
    </row>
    <row r="84" spans="1:39" ht="12.75">
      <c r="A84" s="193">
        <v>68</v>
      </c>
      <c r="B84" s="200" t="s">
        <v>144</v>
      </c>
      <c r="C84" s="176" t="e">
        <f t="shared" si="84"/>
        <v>#VALUE!</v>
      </c>
      <c r="D84" s="177" t="e">
        <f t="shared" si="59"/>
        <v>#VALUE!</v>
      </c>
      <c r="E84" s="178" t="e">
        <f t="shared" si="85"/>
        <v>#VALUE!</v>
      </c>
      <c r="F84" s="176" t="e">
        <f t="shared" si="60"/>
        <v>#VALUE!</v>
      </c>
      <c r="G84" s="179" t="e">
        <f t="shared" si="82"/>
        <v>#VALUE!</v>
      </c>
      <c r="H84" s="200" t="s">
        <v>144</v>
      </c>
      <c r="I84" s="176" t="e">
        <f t="shared" si="86"/>
        <v>#VALUE!</v>
      </c>
      <c r="J84" s="177" t="e">
        <f t="shared" si="87"/>
        <v>#VALUE!</v>
      </c>
      <c r="K84" s="178" t="e">
        <f t="shared" si="88"/>
        <v>#VALUE!</v>
      </c>
      <c r="L84" s="176" t="e">
        <f t="shared" si="61"/>
        <v>#VALUE!</v>
      </c>
      <c r="M84" s="179" t="e">
        <f t="shared" si="83"/>
        <v>#VALUE!</v>
      </c>
      <c r="N84" s="4"/>
      <c r="O84" s="185">
        <v>68</v>
      </c>
      <c r="P84" s="295" t="e">
        <f t="shared" si="62"/>
        <v>#VALUE!</v>
      </c>
      <c r="Q84" s="186" t="e">
        <f t="shared" si="89"/>
        <v>#VALUE!</v>
      </c>
      <c r="R84" s="184" t="e">
        <f t="shared" si="90"/>
        <v>#VALUE!</v>
      </c>
      <c r="S84" s="184" t="e">
        <f t="shared" si="63"/>
        <v>#VALUE!</v>
      </c>
      <c r="T84" s="295" t="e">
        <f t="shared" si="64"/>
        <v>#VALUE!</v>
      </c>
      <c r="U84" s="186" t="e">
        <f t="shared" si="91"/>
        <v>#VALUE!</v>
      </c>
      <c r="V84" s="184" t="e">
        <f t="shared" si="92"/>
        <v>#VALUE!</v>
      </c>
      <c r="W84" s="184" t="e">
        <f t="shared" si="65"/>
        <v>#VALUE!</v>
      </c>
      <c r="X84" s="158" t="e">
        <f t="shared" si="66"/>
        <v>#VALUE!</v>
      </c>
      <c r="Y84" s="159" t="e">
        <f t="shared" si="67"/>
        <v>#VALUE!</v>
      </c>
      <c r="Z84" s="159" t="e">
        <f t="shared" si="68"/>
        <v>#VALUE!</v>
      </c>
      <c r="AA84" s="55" t="e">
        <f t="shared" si="69"/>
        <v>#VALUE!</v>
      </c>
      <c r="AB84" s="158" t="e">
        <f t="shared" si="70"/>
        <v>#VALUE!</v>
      </c>
      <c r="AC84" s="159" t="e">
        <f t="shared" si="71"/>
        <v>#VALUE!</v>
      </c>
      <c r="AD84" s="159" t="e">
        <f t="shared" si="72"/>
        <v>#VALUE!</v>
      </c>
      <c r="AE84" s="160" t="e">
        <f t="shared" si="73"/>
        <v>#VALUE!</v>
      </c>
      <c r="AF84" s="158" t="e">
        <f t="shared" si="74"/>
        <v>#VALUE!</v>
      </c>
      <c r="AG84" s="159" t="e">
        <f t="shared" si="75"/>
        <v>#VALUE!</v>
      </c>
      <c r="AH84" s="159" t="e">
        <f t="shared" si="76"/>
        <v>#VALUE!</v>
      </c>
      <c r="AI84" s="55" t="e">
        <f t="shared" si="77"/>
        <v>#VALUE!</v>
      </c>
      <c r="AJ84" s="158" t="e">
        <f t="shared" si="78"/>
        <v>#VALUE!</v>
      </c>
      <c r="AK84" s="159" t="e">
        <f t="shared" si="79"/>
        <v>#VALUE!</v>
      </c>
      <c r="AL84" s="159" t="e">
        <f t="shared" si="80"/>
        <v>#VALUE!</v>
      </c>
      <c r="AM84" s="160" t="e">
        <f t="shared" si="81"/>
        <v>#VALUE!</v>
      </c>
    </row>
    <row r="85" spans="1:39" ht="12.75">
      <c r="A85" s="193">
        <v>69</v>
      </c>
      <c r="B85" s="200" t="s">
        <v>144</v>
      </c>
      <c r="C85" s="176" t="e">
        <f t="shared" si="84"/>
        <v>#VALUE!</v>
      </c>
      <c r="D85" s="177" t="e">
        <f t="shared" si="59"/>
        <v>#VALUE!</v>
      </c>
      <c r="E85" s="178" t="e">
        <f t="shared" si="85"/>
        <v>#VALUE!</v>
      </c>
      <c r="F85" s="176" t="e">
        <f t="shared" si="60"/>
        <v>#VALUE!</v>
      </c>
      <c r="G85" s="179" t="e">
        <f t="shared" si="82"/>
        <v>#VALUE!</v>
      </c>
      <c r="H85" s="200" t="s">
        <v>144</v>
      </c>
      <c r="I85" s="176" t="e">
        <f t="shared" si="86"/>
        <v>#VALUE!</v>
      </c>
      <c r="J85" s="177" t="e">
        <f t="shared" si="87"/>
        <v>#VALUE!</v>
      </c>
      <c r="K85" s="178" t="e">
        <f t="shared" si="88"/>
        <v>#VALUE!</v>
      </c>
      <c r="L85" s="176" t="e">
        <f t="shared" si="61"/>
        <v>#VALUE!</v>
      </c>
      <c r="M85" s="179" t="e">
        <f t="shared" si="83"/>
        <v>#VALUE!</v>
      </c>
      <c r="N85" s="4"/>
      <c r="O85" s="185">
        <v>69</v>
      </c>
      <c r="P85" s="295" t="e">
        <f t="shared" si="62"/>
        <v>#VALUE!</v>
      </c>
      <c r="Q85" s="186" t="e">
        <f t="shared" si="89"/>
        <v>#VALUE!</v>
      </c>
      <c r="R85" s="184" t="e">
        <f t="shared" si="90"/>
        <v>#VALUE!</v>
      </c>
      <c r="S85" s="184" t="e">
        <f t="shared" si="63"/>
        <v>#VALUE!</v>
      </c>
      <c r="T85" s="295" t="e">
        <f t="shared" si="64"/>
        <v>#VALUE!</v>
      </c>
      <c r="U85" s="186" t="e">
        <f t="shared" si="91"/>
        <v>#VALUE!</v>
      </c>
      <c r="V85" s="184" t="e">
        <f t="shared" si="92"/>
        <v>#VALUE!</v>
      </c>
      <c r="W85" s="184" t="e">
        <f t="shared" si="65"/>
        <v>#VALUE!</v>
      </c>
      <c r="X85" s="158" t="e">
        <f t="shared" si="66"/>
        <v>#VALUE!</v>
      </c>
      <c r="Y85" s="159" t="e">
        <f t="shared" si="67"/>
        <v>#VALUE!</v>
      </c>
      <c r="Z85" s="159" t="e">
        <f t="shared" si="68"/>
        <v>#VALUE!</v>
      </c>
      <c r="AA85" s="55" t="e">
        <f t="shared" si="69"/>
        <v>#VALUE!</v>
      </c>
      <c r="AB85" s="158" t="e">
        <f t="shared" si="70"/>
        <v>#VALUE!</v>
      </c>
      <c r="AC85" s="159" t="e">
        <f t="shared" si="71"/>
        <v>#VALUE!</v>
      </c>
      <c r="AD85" s="159" t="e">
        <f t="shared" si="72"/>
        <v>#VALUE!</v>
      </c>
      <c r="AE85" s="160" t="e">
        <f t="shared" si="73"/>
        <v>#VALUE!</v>
      </c>
      <c r="AF85" s="158" t="e">
        <f t="shared" si="74"/>
        <v>#VALUE!</v>
      </c>
      <c r="AG85" s="159" t="e">
        <f t="shared" si="75"/>
        <v>#VALUE!</v>
      </c>
      <c r="AH85" s="159" t="e">
        <f t="shared" si="76"/>
        <v>#VALUE!</v>
      </c>
      <c r="AI85" s="55" t="e">
        <f t="shared" si="77"/>
        <v>#VALUE!</v>
      </c>
      <c r="AJ85" s="158" t="e">
        <f t="shared" si="78"/>
        <v>#VALUE!</v>
      </c>
      <c r="AK85" s="159" t="e">
        <f t="shared" si="79"/>
        <v>#VALUE!</v>
      </c>
      <c r="AL85" s="159" t="e">
        <f t="shared" si="80"/>
        <v>#VALUE!</v>
      </c>
      <c r="AM85" s="160" t="e">
        <f t="shared" si="81"/>
        <v>#VALUE!</v>
      </c>
    </row>
    <row r="86" spans="1:39" ht="12.75">
      <c r="A86" s="193">
        <v>70</v>
      </c>
      <c r="B86" s="200" t="s">
        <v>144</v>
      </c>
      <c r="C86" s="176" t="e">
        <f t="shared" si="84"/>
        <v>#VALUE!</v>
      </c>
      <c r="D86" s="177" t="e">
        <f t="shared" si="59"/>
        <v>#VALUE!</v>
      </c>
      <c r="E86" s="178" t="e">
        <f t="shared" si="85"/>
        <v>#VALUE!</v>
      </c>
      <c r="F86" s="176" t="e">
        <f t="shared" si="60"/>
        <v>#VALUE!</v>
      </c>
      <c r="G86" s="179" t="e">
        <f t="shared" si="82"/>
        <v>#VALUE!</v>
      </c>
      <c r="H86" s="200" t="s">
        <v>144</v>
      </c>
      <c r="I86" s="176" t="e">
        <f t="shared" si="86"/>
        <v>#VALUE!</v>
      </c>
      <c r="J86" s="177" t="e">
        <f t="shared" si="87"/>
        <v>#VALUE!</v>
      </c>
      <c r="K86" s="178" t="e">
        <f t="shared" si="88"/>
        <v>#VALUE!</v>
      </c>
      <c r="L86" s="176" t="e">
        <f t="shared" si="61"/>
        <v>#VALUE!</v>
      </c>
      <c r="M86" s="179" t="e">
        <f t="shared" si="83"/>
        <v>#VALUE!</v>
      </c>
      <c r="N86" s="4"/>
      <c r="O86" s="185">
        <v>70</v>
      </c>
      <c r="P86" s="295" t="e">
        <f t="shared" si="62"/>
        <v>#VALUE!</v>
      </c>
      <c r="Q86" s="186" t="e">
        <f t="shared" si="89"/>
        <v>#VALUE!</v>
      </c>
      <c r="R86" s="184" t="e">
        <f t="shared" si="90"/>
        <v>#VALUE!</v>
      </c>
      <c r="S86" s="184" t="e">
        <f t="shared" si="63"/>
        <v>#VALUE!</v>
      </c>
      <c r="T86" s="295" t="e">
        <f t="shared" si="64"/>
        <v>#VALUE!</v>
      </c>
      <c r="U86" s="186" t="e">
        <f t="shared" si="91"/>
        <v>#VALUE!</v>
      </c>
      <c r="V86" s="184" t="e">
        <f t="shared" si="92"/>
        <v>#VALUE!</v>
      </c>
      <c r="W86" s="184" t="e">
        <f t="shared" si="65"/>
        <v>#VALUE!</v>
      </c>
      <c r="X86" s="158" t="e">
        <f t="shared" si="66"/>
        <v>#VALUE!</v>
      </c>
      <c r="Y86" s="159" t="e">
        <f t="shared" si="67"/>
        <v>#VALUE!</v>
      </c>
      <c r="Z86" s="159" t="e">
        <f t="shared" si="68"/>
        <v>#VALUE!</v>
      </c>
      <c r="AA86" s="55" t="e">
        <f t="shared" si="69"/>
        <v>#VALUE!</v>
      </c>
      <c r="AB86" s="158" t="e">
        <f t="shared" si="70"/>
        <v>#VALUE!</v>
      </c>
      <c r="AC86" s="159" t="e">
        <f t="shared" si="71"/>
        <v>#VALUE!</v>
      </c>
      <c r="AD86" s="159" t="e">
        <f t="shared" si="72"/>
        <v>#VALUE!</v>
      </c>
      <c r="AE86" s="160" t="e">
        <f t="shared" si="73"/>
        <v>#VALUE!</v>
      </c>
      <c r="AF86" s="158" t="e">
        <f t="shared" si="74"/>
        <v>#VALUE!</v>
      </c>
      <c r="AG86" s="159" t="e">
        <f t="shared" si="75"/>
        <v>#VALUE!</v>
      </c>
      <c r="AH86" s="159" t="e">
        <f t="shared" si="76"/>
        <v>#VALUE!</v>
      </c>
      <c r="AI86" s="55" t="e">
        <f t="shared" si="77"/>
        <v>#VALUE!</v>
      </c>
      <c r="AJ86" s="158" t="e">
        <f t="shared" si="78"/>
        <v>#VALUE!</v>
      </c>
      <c r="AK86" s="159" t="e">
        <f t="shared" si="79"/>
        <v>#VALUE!</v>
      </c>
      <c r="AL86" s="159" t="e">
        <f t="shared" si="80"/>
        <v>#VALUE!</v>
      </c>
      <c r="AM86" s="160" t="e">
        <f t="shared" si="81"/>
        <v>#VALUE!</v>
      </c>
    </row>
    <row r="87" spans="1:39" ht="12.75">
      <c r="A87" s="193">
        <v>71</v>
      </c>
      <c r="B87" s="200" t="s">
        <v>144</v>
      </c>
      <c r="C87" s="176" t="e">
        <f t="shared" si="84"/>
        <v>#VALUE!</v>
      </c>
      <c r="D87" s="177" t="e">
        <f t="shared" si="59"/>
        <v>#VALUE!</v>
      </c>
      <c r="E87" s="178" t="e">
        <f t="shared" si="85"/>
        <v>#VALUE!</v>
      </c>
      <c r="F87" s="176" t="e">
        <f t="shared" si="60"/>
        <v>#VALUE!</v>
      </c>
      <c r="G87" s="179" t="e">
        <f t="shared" si="82"/>
        <v>#VALUE!</v>
      </c>
      <c r="H87" s="200" t="s">
        <v>144</v>
      </c>
      <c r="I87" s="176" t="e">
        <f t="shared" si="86"/>
        <v>#VALUE!</v>
      </c>
      <c r="J87" s="177" t="e">
        <f t="shared" si="87"/>
        <v>#VALUE!</v>
      </c>
      <c r="K87" s="178" t="e">
        <f t="shared" si="88"/>
        <v>#VALUE!</v>
      </c>
      <c r="L87" s="176" t="e">
        <f t="shared" si="61"/>
        <v>#VALUE!</v>
      </c>
      <c r="M87" s="179" t="e">
        <f t="shared" si="83"/>
        <v>#VALUE!</v>
      </c>
      <c r="N87" s="4"/>
      <c r="O87" s="185">
        <v>71</v>
      </c>
      <c r="P87" s="295" t="e">
        <f t="shared" si="62"/>
        <v>#VALUE!</v>
      </c>
      <c r="Q87" s="186" t="e">
        <f t="shared" si="89"/>
        <v>#VALUE!</v>
      </c>
      <c r="R87" s="184" t="e">
        <f t="shared" si="90"/>
        <v>#VALUE!</v>
      </c>
      <c r="S87" s="184" t="e">
        <f t="shared" si="63"/>
        <v>#VALUE!</v>
      </c>
      <c r="T87" s="295" t="e">
        <f t="shared" si="64"/>
        <v>#VALUE!</v>
      </c>
      <c r="U87" s="186" t="e">
        <f t="shared" si="91"/>
        <v>#VALUE!</v>
      </c>
      <c r="V87" s="184" t="e">
        <f t="shared" si="92"/>
        <v>#VALUE!</v>
      </c>
      <c r="W87" s="184" t="e">
        <f t="shared" si="65"/>
        <v>#VALUE!</v>
      </c>
      <c r="X87" s="158" t="e">
        <f t="shared" si="66"/>
        <v>#VALUE!</v>
      </c>
      <c r="Y87" s="159" t="e">
        <f t="shared" si="67"/>
        <v>#VALUE!</v>
      </c>
      <c r="Z87" s="159" t="e">
        <f t="shared" si="68"/>
        <v>#VALUE!</v>
      </c>
      <c r="AA87" s="55" t="e">
        <f t="shared" si="69"/>
        <v>#VALUE!</v>
      </c>
      <c r="AB87" s="158" t="e">
        <f t="shared" si="70"/>
        <v>#VALUE!</v>
      </c>
      <c r="AC87" s="159" t="e">
        <f t="shared" si="71"/>
        <v>#VALUE!</v>
      </c>
      <c r="AD87" s="159" t="e">
        <f t="shared" si="72"/>
        <v>#VALUE!</v>
      </c>
      <c r="AE87" s="160" t="e">
        <f t="shared" si="73"/>
        <v>#VALUE!</v>
      </c>
      <c r="AF87" s="158" t="e">
        <f t="shared" si="74"/>
        <v>#VALUE!</v>
      </c>
      <c r="AG87" s="159" t="e">
        <f t="shared" si="75"/>
        <v>#VALUE!</v>
      </c>
      <c r="AH87" s="159" t="e">
        <f t="shared" si="76"/>
        <v>#VALUE!</v>
      </c>
      <c r="AI87" s="55" t="e">
        <f t="shared" si="77"/>
        <v>#VALUE!</v>
      </c>
      <c r="AJ87" s="158" t="e">
        <f t="shared" si="78"/>
        <v>#VALUE!</v>
      </c>
      <c r="AK87" s="159" t="e">
        <f t="shared" si="79"/>
        <v>#VALUE!</v>
      </c>
      <c r="AL87" s="159" t="e">
        <f t="shared" si="80"/>
        <v>#VALUE!</v>
      </c>
      <c r="AM87" s="160" t="e">
        <f t="shared" si="81"/>
        <v>#VALUE!</v>
      </c>
    </row>
    <row r="88" spans="1:39" ht="12.75">
      <c r="A88" s="193">
        <v>72</v>
      </c>
      <c r="B88" s="200" t="s">
        <v>144</v>
      </c>
      <c r="C88" s="176" t="e">
        <f t="shared" si="84"/>
        <v>#VALUE!</v>
      </c>
      <c r="D88" s="177" t="e">
        <f t="shared" si="59"/>
        <v>#VALUE!</v>
      </c>
      <c r="E88" s="178" t="e">
        <f t="shared" si="85"/>
        <v>#VALUE!</v>
      </c>
      <c r="F88" s="176" t="e">
        <f t="shared" si="60"/>
        <v>#VALUE!</v>
      </c>
      <c r="G88" s="179" t="e">
        <f t="shared" si="82"/>
        <v>#VALUE!</v>
      </c>
      <c r="H88" s="200" t="s">
        <v>144</v>
      </c>
      <c r="I88" s="176" t="e">
        <f t="shared" si="86"/>
        <v>#VALUE!</v>
      </c>
      <c r="J88" s="177" t="e">
        <f t="shared" si="87"/>
        <v>#VALUE!</v>
      </c>
      <c r="K88" s="178" t="e">
        <f t="shared" si="88"/>
        <v>#VALUE!</v>
      </c>
      <c r="L88" s="176" t="e">
        <f t="shared" si="61"/>
        <v>#VALUE!</v>
      </c>
      <c r="M88" s="179" t="e">
        <f t="shared" si="83"/>
        <v>#VALUE!</v>
      </c>
      <c r="N88" s="4"/>
      <c r="O88" s="185">
        <v>72</v>
      </c>
      <c r="P88" s="295" t="e">
        <f t="shared" si="62"/>
        <v>#VALUE!</v>
      </c>
      <c r="Q88" s="186" t="e">
        <f t="shared" si="89"/>
        <v>#VALUE!</v>
      </c>
      <c r="R88" s="184" t="e">
        <f t="shared" si="90"/>
        <v>#VALUE!</v>
      </c>
      <c r="S88" s="184" t="e">
        <f t="shared" si="63"/>
        <v>#VALUE!</v>
      </c>
      <c r="T88" s="295" t="e">
        <f t="shared" si="64"/>
        <v>#VALUE!</v>
      </c>
      <c r="U88" s="186" t="e">
        <f t="shared" si="91"/>
        <v>#VALUE!</v>
      </c>
      <c r="V88" s="184" t="e">
        <f t="shared" si="92"/>
        <v>#VALUE!</v>
      </c>
      <c r="W88" s="184" t="e">
        <f t="shared" si="65"/>
        <v>#VALUE!</v>
      </c>
      <c r="X88" s="158" t="e">
        <f t="shared" si="66"/>
        <v>#VALUE!</v>
      </c>
      <c r="Y88" s="159" t="e">
        <f t="shared" si="67"/>
        <v>#VALUE!</v>
      </c>
      <c r="Z88" s="159" t="e">
        <f t="shared" si="68"/>
        <v>#VALUE!</v>
      </c>
      <c r="AA88" s="55" t="e">
        <f t="shared" si="69"/>
        <v>#VALUE!</v>
      </c>
      <c r="AB88" s="158" t="e">
        <f t="shared" si="70"/>
        <v>#VALUE!</v>
      </c>
      <c r="AC88" s="159" t="e">
        <f t="shared" si="71"/>
        <v>#VALUE!</v>
      </c>
      <c r="AD88" s="159" t="e">
        <f t="shared" si="72"/>
        <v>#VALUE!</v>
      </c>
      <c r="AE88" s="160" t="e">
        <f t="shared" si="73"/>
        <v>#VALUE!</v>
      </c>
      <c r="AF88" s="158" t="e">
        <f t="shared" si="74"/>
        <v>#VALUE!</v>
      </c>
      <c r="AG88" s="159" t="e">
        <f t="shared" si="75"/>
        <v>#VALUE!</v>
      </c>
      <c r="AH88" s="159" t="e">
        <f t="shared" si="76"/>
        <v>#VALUE!</v>
      </c>
      <c r="AI88" s="55" t="e">
        <f t="shared" si="77"/>
        <v>#VALUE!</v>
      </c>
      <c r="AJ88" s="158" t="e">
        <f t="shared" si="78"/>
        <v>#VALUE!</v>
      </c>
      <c r="AK88" s="159" t="e">
        <f t="shared" si="79"/>
        <v>#VALUE!</v>
      </c>
      <c r="AL88" s="159" t="e">
        <f t="shared" si="80"/>
        <v>#VALUE!</v>
      </c>
      <c r="AM88" s="160" t="e">
        <f t="shared" si="81"/>
        <v>#VALUE!</v>
      </c>
    </row>
    <row r="89" spans="1:39" ht="12.75">
      <c r="A89" s="193">
        <v>73</v>
      </c>
      <c r="B89" s="200" t="s">
        <v>144</v>
      </c>
      <c r="C89" s="176" t="e">
        <f t="shared" si="84"/>
        <v>#VALUE!</v>
      </c>
      <c r="D89" s="177" t="e">
        <f t="shared" si="59"/>
        <v>#VALUE!</v>
      </c>
      <c r="E89" s="178" t="e">
        <f t="shared" si="85"/>
        <v>#VALUE!</v>
      </c>
      <c r="F89" s="176" t="e">
        <f t="shared" si="60"/>
        <v>#VALUE!</v>
      </c>
      <c r="G89" s="179" t="e">
        <f t="shared" si="82"/>
        <v>#VALUE!</v>
      </c>
      <c r="H89" s="200" t="s">
        <v>144</v>
      </c>
      <c r="I89" s="176" t="e">
        <f t="shared" si="86"/>
        <v>#VALUE!</v>
      </c>
      <c r="J89" s="177" t="e">
        <f t="shared" si="87"/>
        <v>#VALUE!</v>
      </c>
      <c r="K89" s="178" t="e">
        <f t="shared" si="88"/>
        <v>#VALUE!</v>
      </c>
      <c r="L89" s="176" t="e">
        <f t="shared" si="61"/>
        <v>#VALUE!</v>
      </c>
      <c r="M89" s="179" t="e">
        <f t="shared" si="83"/>
        <v>#VALUE!</v>
      </c>
      <c r="N89" s="4"/>
      <c r="O89" s="185">
        <v>73</v>
      </c>
      <c r="P89" s="295" t="e">
        <f t="shared" si="62"/>
        <v>#VALUE!</v>
      </c>
      <c r="Q89" s="186" t="e">
        <f t="shared" si="89"/>
        <v>#VALUE!</v>
      </c>
      <c r="R89" s="184" t="e">
        <f t="shared" si="90"/>
        <v>#VALUE!</v>
      </c>
      <c r="S89" s="184" t="e">
        <f t="shared" si="63"/>
        <v>#VALUE!</v>
      </c>
      <c r="T89" s="295" t="e">
        <f t="shared" si="64"/>
        <v>#VALUE!</v>
      </c>
      <c r="U89" s="186" t="e">
        <f t="shared" si="91"/>
        <v>#VALUE!</v>
      </c>
      <c r="V89" s="184" t="e">
        <f t="shared" si="92"/>
        <v>#VALUE!</v>
      </c>
      <c r="W89" s="184" t="e">
        <f t="shared" si="65"/>
        <v>#VALUE!</v>
      </c>
      <c r="X89" s="158" t="e">
        <f t="shared" si="66"/>
        <v>#VALUE!</v>
      </c>
      <c r="Y89" s="159" t="e">
        <f t="shared" si="67"/>
        <v>#VALUE!</v>
      </c>
      <c r="Z89" s="159" t="e">
        <f t="shared" si="68"/>
        <v>#VALUE!</v>
      </c>
      <c r="AA89" s="55" t="e">
        <f t="shared" si="69"/>
        <v>#VALUE!</v>
      </c>
      <c r="AB89" s="158" t="e">
        <f t="shared" si="70"/>
        <v>#VALUE!</v>
      </c>
      <c r="AC89" s="159" t="e">
        <f t="shared" si="71"/>
        <v>#VALUE!</v>
      </c>
      <c r="AD89" s="159" t="e">
        <f t="shared" si="72"/>
        <v>#VALUE!</v>
      </c>
      <c r="AE89" s="160" t="e">
        <f t="shared" si="73"/>
        <v>#VALUE!</v>
      </c>
      <c r="AF89" s="158" t="e">
        <f t="shared" si="74"/>
        <v>#VALUE!</v>
      </c>
      <c r="AG89" s="159" t="e">
        <f t="shared" si="75"/>
        <v>#VALUE!</v>
      </c>
      <c r="AH89" s="159" t="e">
        <f t="shared" si="76"/>
        <v>#VALUE!</v>
      </c>
      <c r="AI89" s="55" t="e">
        <f t="shared" si="77"/>
        <v>#VALUE!</v>
      </c>
      <c r="AJ89" s="158" t="e">
        <f t="shared" si="78"/>
        <v>#VALUE!</v>
      </c>
      <c r="AK89" s="159" t="e">
        <f t="shared" si="79"/>
        <v>#VALUE!</v>
      </c>
      <c r="AL89" s="159" t="e">
        <f t="shared" si="80"/>
        <v>#VALUE!</v>
      </c>
      <c r="AM89" s="160" t="e">
        <f t="shared" si="81"/>
        <v>#VALUE!</v>
      </c>
    </row>
    <row r="90" spans="1:39" ht="12.75">
      <c r="A90" s="193">
        <v>74</v>
      </c>
      <c r="B90" s="200" t="s">
        <v>144</v>
      </c>
      <c r="C90" s="176" t="e">
        <f t="shared" si="84"/>
        <v>#VALUE!</v>
      </c>
      <c r="D90" s="177" t="e">
        <f t="shared" si="59"/>
        <v>#VALUE!</v>
      </c>
      <c r="E90" s="178" t="e">
        <f t="shared" si="85"/>
        <v>#VALUE!</v>
      </c>
      <c r="F90" s="176" t="e">
        <f t="shared" si="60"/>
        <v>#VALUE!</v>
      </c>
      <c r="G90" s="179" t="e">
        <f t="shared" si="82"/>
        <v>#VALUE!</v>
      </c>
      <c r="H90" s="200" t="s">
        <v>144</v>
      </c>
      <c r="I90" s="176" t="e">
        <f t="shared" si="86"/>
        <v>#VALUE!</v>
      </c>
      <c r="J90" s="177" t="e">
        <f t="shared" si="87"/>
        <v>#VALUE!</v>
      </c>
      <c r="K90" s="178" t="e">
        <f t="shared" si="88"/>
        <v>#VALUE!</v>
      </c>
      <c r="L90" s="176" t="e">
        <f t="shared" si="61"/>
        <v>#VALUE!</v>
      </c>
      <c r="M90" s="179" t="e">
        <f t="shared" si="83"/>
        <v>#VALUE!</v>
      </c>
      <c r="N90" s="4"/>
      <c r="O90" s="185">
        <v>74</v>
      </c>
      <c r="P90" s="295" t="e">
        <f t="shared" si="62"/>
        <v>#VALUE!</v>
      </c>
      <c r="Q90" s="186" t="e">
        <f t="shared" si="89"/>
        <v>#VALUE!</v>
      </c>
      <c r="R90" s="184" t="e">
        <f t="shared" si="90"/>
        <v>#VALUE!</v>
      </c>
      <c r="S90" s="184" t="e">
        <f t="shared" si="63"/>
        <v>#VALUE!</v>
      </c>
      <c r="T90" s="295" t="e">
        <f t="shared" si="64"/>
        <v>#VALUE!</v>
      </c>
      <c r="U90" s="186" t="e">
        <f t="shared" si="91"/>
        <v>#VALUE!</v>
      </c>
      <c r="V90" s="184" t="e">
        <f t="shared" si="92"/>
        <v>#VALUE!</v>
      </c>
      <c r="W90" s="184" t="e">
        <f t="shared" si="65"/>
        <v>#VALUE!</v>
      </c>
      <c r="X90" s="158" t="e">
        <f t="shared" si="66"/>
        <v>#VALUE!</v>
      </c>
      <c r="Y90" s="159" t="e">
        <f t="shared" si="67"/>
        <v>#VALUE!</v>
      </c>
      <c r="Z90" s="159" t="e">
        <f t="shared" si="68"/>
        <v>#VALUE!</v>
      </c>
      <c r="AA90" s="55" t="e">
        <f t="shared" si="69"/>
        <v>#VALUE!</v>
      </c>
      <c r="AB90" s="158" t="e">
        <f t="shared" si="70"/>
        <v>#VALUE!</v>
      </c>
      <c r="AC90" s="159" t="e">
        <f t="shared" si="71"/>
        <v>#VALUE!</v>
      </c>
      <c r="AD90" s="159" t="e">
        <f t="shared" si="72"/>
        <v>#VALUE!</v>
      </c>
      <c r="AE90" s="160" t="e">
        <f t="shared" si="73"/>
        <v>#VALUE!</v>
      </c>
      <c r="AF90" s="158" t="e">
        <f t="shared" si="74"/>
        <v>#VALUE!</v>
      </c>
      <c r="AG90" s="159" t="e">
        <f t="shared" si="75"/>
        <v>#VALUE!</v>
      </c>
      <c r="AH90" s="159" t="e">
        <f t="shared" si="76"/>
        <v>#VALUE!</v>
      </c>
      <c r="AI90" s="55" t="e">
        <f t="shared" si="77"/>
        <v>#VALUE!</v>
      </c>
      <c r="AJ90" s="158" t="e">
        <f t="shared" si="78"/>
        <v>#VALUE!</v>
      </c>
      <c r="AK90" s="159" t="e">
        <f t="shared" si="79"/>
        <v>#VALUE!</v>
      </c>
      <c r="AL90" s="159" t="e">
        <f t="shared" si="80"/>
        <v>#VALUE!</v>
      </c>
      <c r="AM90" s="160" t="e">
        <f t="shared" si="81"/>
        <v>#VALUE!</v>
      </c>
    </row>
    <row r="91" spans="1:39" ht="12.75">
      <c r="A91" s="193">
        <v>75</v>
      </c>
      <c r="B91" s="200" t="s">
        <v>144</v>
      </c>
      <c r="C91" s="176" t="e">
        <f t="shared" si="84"/>
        <v>#VALUE!</v>
      </c>
      <c r="D91" s="177" t="e">
        <f t="shared" si="59"/>
        <v>#VALUE!</v>
      </c>
      <c r="E91" s="178" t="e">
        <f t="shared" si="85"/>
        <v>#VALUE!</v>
      </c>
      <c r="F91" s="176" t="e">
        <f t="shared" si="60"/>
        <v>#VALUE!</v>
      </c>
      <c r="G91" s="179" t="e">
        <f t="shared" si="82"/>
        <v>#VALUE!</v>
      </c>
      <c r="H91" s="200" t="s">
        <v>144</v>
      </c>
      <c r="I91" s="176" t="e">
        <f t="shared" si="86"/>
        <v>#VALUE!</v>
      </c>
      <c r="J91" s="177" t="e">
        <f t="shared" si="87"/>
        <v>#VALUE!</v>
      </c>
      <c r="K91" s="178" t="e">
        <f t="shared" si="88"/>
        <v>#VALUE!</v>
      </c>
      <c r="L91" s="176" t="e">
        <f t="shared" si="61"/>
        <v>#VALUE!</v>
      </c>
      <c r="M91" s="179" t="e">
        <f t="shared" si="83"/>
        <v>#VALUE!</v>
      </c>
      <c r="N91" s="4"/>
      <c r="O91" s="185">
        <v>75</v>
      </c>
      <c r="P91" s="295" t="e">
        <f t="shared" si="62"/>
        <v>#VALUE!</v>
      </c>
      <c r="Q91" s="186" t="e">
        <f t="shared" si="89"/>
        <v>#VALUE!</v>
      </c>
      <c r="R91" s="184" t="e">
        <f t="shared" si="90"/>
        <v>#VALUE!</v>
      </c>
      <c r="S91" s="184" t="e">
        <f t="shared" si="63"/>
        <v>#VALUE!</v>
      </c>
      <c r="T91" s="295" t="e">
        <f t="shared" si="64"/>
        <v>#VALUE!</v>
      </c>
      <c r="U91" s="186" t="e">
        <f t="shared" si="91"/>
        <v>#VALUE!</v>
      </c>
      <c r="V91" s="184" t="e">
        <f t="shared" si="92"/>
        <v>#VALUE!</v>
      </c>
      <c r="W91" s="184" t="e">
        <f t="shared" si="65"/>
        <v>#VALUE!</v>
      </c>
      <c r="X91" s="158" t="e">
        <f t="shared" si="66"/>
        <v>#VALUE!</v>
      </c>
      <c r="Y91" s="159" t="e">
        <f t="shared" si="67"/>
        <v>#VALUE!</v>
      </c>
      <c r="Z91" s="159" t="e">
        <f t="shared" si="68"/>
        <v>#VALUE!</v>
      </c>
      <c r="AA91" s="55" t="e">
        <f t="shared" si="69"/>
        <v>#VALUE!</v>
      </c>
      <c r="AB91" s="158" t="e">
        <f t="shared" si="70"/>
        <v>#VALUE!</v>
      </c>
      <c r="AC91" s="159" t="e">
        <f t="shared" si="71"/>
        <v>#VALUE!</v>
      </c>
      <c r="AD91" s="159" t="e">
        <f t="shared" si="72"/>
        <v>#VALUE!</v>
      </c>
      <c r="AE91" s="160" t="e">
        <f t="shared" si="73"/>
        <v>#VALUE!</v>
      </c>
      <c r="AF91" s="158" t="e">
        <f t="shared" si="74"/>
        <v>#VALUE!</v>
      </c>
      <c r="AG91" s="159" t="e">
        <f t="shared" si="75"/>
        <v>#VALUE!</v>
      </c>
      <c r="AH91" s="159" t="e">
        <f t="shared" si="76"/>
        <v>#VALUE!</v>
      </c>
      <c r="AI91" s="55" t="e">
        <f t="shared" si="77"/>
        <v>#VALUE!</v>
      </c>
      <c r="AJ91" s="158" t="e">
        <f t="shared" si="78"/>
        <v>#VALUE!</v>
      </c>
      <c r="AK91" s="159" t="e">
        <f t="shared" si="79"/>
        <v>#VALUE!</v>
      </c>
      <c r="AL91" s="159" t="e">
        <f t="shared" si="80"/>
        <v>#VALUE!</v>
      </c>
      <c r="AM91" s="160" t="e">
        <f t="shared" si="81"/>
        <v>#VALUE!</v>
      </c>
    </row>
    <row r="92" spans="1:39" ht="12.75">
      <c r="A92" s="193">
        <v>76</v>
      </c>
      <c r="B92" s="200" t="s">
        <v>144</v>
      </c>
      <c r="C92" s="176" t="e">
        <f t="shared" si="84"/>
        <v>#VALUE!</v>
      </c>
      <c r="D92" s="177" t="e">
        <f t="shared" si="59"/>
        <v>#VALUE!</v>
      </c>
      <c r="E92" s="178" t="e">
        <f t="shared" si="85"/>
        <v>#VALUE!</v>
      </c>
      <c r="F92" s="176" t="e">
        <f t="shared" si="60"/>
        <v>#VALUE!</v>
      </c>
      <c r="G92" s="179" t="e">
        <f t="shared" si="82"/>
        <v>#VALUE!</v>
      </c>
      <c r="H92" s="200" t="s">
        <v>144</v>
      </c>
      <c r="I92" s="176" t="e">
        <f t="shared" si="86"/>
        <v>#VALUE!</v>
      </c>
      <c r="J92" s="177" t="e">
        <f t="shared" si="87"/>
        <v>#VALUE!</v>
      </c>
      <c r="K92" s="178" t="e">
        <f t="shared" si="88"/>
        <v>#VALUE!</v>
      </c>
      <c r="L92" s="176" t="e">
        <f t="shared" si="61"/>
        <v>#VALUE!</v>
      </c>
      <c r="M92" s="179" t="e">
        <f t="shared" si="83"/>
        <v>#VALUE!</v>
      </c>
      <c r="N92" s="4"/>
      <c r="O92" s="185">
        <v>76</v>
      </c>
      <c r="P92" s="295" t="e">
        <f t="shared" si="62"/>
        <v>#VALUE!</v>
      </c>
      <c r="Q92" s="186" t="e">
        <f t="shared" si="89"/>
        <v>#VALUE!</v>
      </c>
      <c r="R92" s="184" t="e">
        <f t="shared" si="90"/>
        <v>#VALUE!</v>
      </c>
      <c r="S92" s="184" t="e">
        <f t="shared" si="63"/>
        <v>#VALUE!</v>
      </c>
      <c r="T92" s="295" t="e">
        <f t="shared" si="64"/>
        <v>#VALUE!</v>
      </c>
      <c r="U92" s="186" t="e">
        <f t="shared" si="91"/>
        <v>#VALUE!</v>
      </c>
      <c r="V92" s="184" t="e">
        <f t="shared" si="92"/>
        <v>#VALUE!</v>
      </c>
      <c r="W92" s="184" t="e">
        <f t="shared" si="65"/>
        <v>#VALUE!</v>
      </c>
      <c r="X92" s="158" t="e">
        <f t="shared" si="66"/>
        <v>#VALUE!</v>
      </c>
      <c r="Y92" s="159" t="e">
        <f t="shared" si="67"/>
        <v>#VALUE!</v>
      </c>
      <c r="Z92" s="159" t="e">
        <f t="shared" si="68"/>
        <v>#VALUE!</v>
      </c>
      <c r="AA92" s="55" t="e">
        <f t="shared" si="69"/>
        <v>#VALUE!</v>
      </c>
      <c r="AB92" s="158" t="e">
        <f t="shared" si="70"/>
        <v>#VALUE!</v>
      </c>
      <c r="AC92" s="159" t="e">
        <f t="shared" si="71"/>
        <v>#VALUE!</v>
      </c>
      <c r="AD92" s="159" t="e">
        <f t="shared" si="72"/>
        <v>#VALUE!</v>
      </c>
      <c r="AE92" s="160" t="e">
        <f t="shared" si="73"/>
        <v>#VALUE!</v>
      </c>
      <c r="AF92" s="158" t="e">
        <f t="shared" si="74"/>
        <v>#VALUE!</v>
      </c>
      <c r="AG92" s="159" t="e">
        <f t="shared" si="75"/>
        <v>#VALUE!</v>
      </c>
      <c r="AH92" s="159" t="e">
        <f t="shared" si="76"/>
        <v>#VALUE!</v>
      </c>
      <c r="AI92" s="55" t="e">
        <f t="shared" si="77"/>
        <v>#VALUE!</v>
      </c>
      <c r="AJ92" s="158" t="e">
        <f t="shared" si="78"/>
        <v>#VALUE!</v>
      </c>
      <c r="AK92" s="159" t="e">
        <f t="shared" si="79"/>
        <v>#VALUE!</v>
      </c>
      <c r="AL92" s="159" t="e">
        <f t="shared" si="80"/>
        <v>#VALUE!</v>
      </c>
      <c r="AM92" s="160" t="e">
        <f t="shared" si="81"/>
        <v>#VALUE!</v>
      </c>
    </row>
    <row r="93" spans="1:39" ht="12.75">
      <c r="A93" s="193">
        <v>77</v>
      </c>
      <c r="B93" s="200" t="s">
        <v>144</v>
      </c>
      <c r="C93" s="176" t="e">
        <f t="shared" si="84"/>
        <v>#VALUE!</v>
      </c>
      <c r="D93" s="177" t="e">
        <f t="shared" si="59"/>
        <v>#VALUE!</v>
      </c>
      <c r="E93" s="178" t="e">
        <f t="shared" si="85"/>
        <v>#VALUE!</v>
      </c>
      <c r="F93" s="176" t="e">
        <f t="shared" si="60"/>
        <v>#VALUE!</v>
      </c>
      <c r="G93" s="179" t="e">
        <f t="shared" si="82"/>
        <v>#VALUE!</v>
      </c>
      <c r="H93" s="200" t="s">
        <v>144</v>
      </c>
      <c r="I93" s="176" t="e">
        <f t="shared" si="86"/>
        <v>#VALUE!</v>
      </c>
      <c r="J93" s="177" t="e">
        <f t="shared" si="87"/>
        <v>#VALUE!</v>
      </c>
      <c r="K93" s="178" t="e">
        <f t="shared" si="88"/>
        <v>#VALUE!</v>
      </c>
      <c r="L93" s="176" t="e">
        <f t="shared" si="61"/>
        <v>#VALUE!</v>
      </c>
      <c r="M93" s="179" t="e">
        <f t="shared" si="83"/>
        <v>#VALUE!</v>
      </c>
      <c r="N93" s="4"/>
      <c r="O93" s="185">
        <v>77</v>
      </c>
      <c r="P93" s="295" t="e">
        <f t="shared" si="62"/>
        <v>#VALUE!</v>
      </c>
      <c r="Q93" s="186" t="e">
        <f t="shared" si="89"/>
        <v>#VALUE!</v>
      </c>
      <c r="R93" s="184" t="e">
        <f t="shared" si="90"/>
        <v>#VALUE!</v>
      </c>
      <c r="S93" s="184" t="e">
        <f t="shared" si="63"/>
        <v>#VALUE!</v>
      </c>
      <c r="T93" s="295" t="e">
        <f t="shared" si="64"/>
        <v>#VALUE!</v>
      </c>
      <c r="U93" s="186" t="e">
        <f t="shared" si="91"/>
        <v>#VALUE!</v>
      </c>
      <c r="V93" s="184" t="e">
        <f t="shared" si="92"/>
        <v>#VALUE!</v>
      </c>
      <c r="W93" s="184" t="e">
        <f t="shared" si="65"/>
        <v>#VALUE!</v>
      </c>
      <c r="X93" s="158" t="e">
        <f t="shared" si="66"/>
        <v>#VALUE!</v>
      </c>
      <c r="Y93" s="159" t="e">
        <f t="shared" si="67"/>
        <v>#VALUE!</v>
      </c>
      <c r="Z93" s="159" t="e">
        <f t="shared" si="68"/>
        <v>#VALUE!</v>
      </c>
      <c r="AA93" s="55" t="e">
        <f t="shared" si="69"/>
        <v>#VALUE!</v>
      </c>
      <c r="AB93" s="158" t="e">
        <f t="shared" si="70"/>
        <v>#VALUE!</v>
      </c>
      <c r="AC93" s="159" t="e">
        <f t="shared" si="71"/>
        <v>#VALUE!</v>
      </c>
      <c r="AD93" s="159" t="e">
        <f t="shared" si="72"/>
        <v>#VALUE!</v>
      </c>
      <c r="AE93" s="160" t="e">
        <f t="shared" si="73"/>
        <v>#VALUE!</v>
      </c>
      <c r="AF93" s="158" t="e">
        <f t="shared" si="74"/>
        <v>#VALUE!</v>
      </c>
      <c r="AG93" s="159" t="e">
        <f t="shared" si="75"/>
        <v>#VALUE!</v>
      </c>
      <c r="AH93" s="159" t="e">
        <f t="shared" si="76"/>
        <v>#VALUE!</v>
      </c>
      <c r="AI93" s="55" t="e">
        <f t="shared" si="77"/>
        <v>#VALUE!</v>
      </c>
      <c r="AJ93" s="158" t="e">
        <f t="shared" si="78"/>
        <v>#VALUE!</v>
      </c>
      <c r="AK93" s="159" t="e">
        <f t="shared" si="79"/>
        <v>#VALUE!</v>
      </c>
      <c r="AL93" s="159" t="e">
        <f t="shared" si="80"/>
        <v>#VALUE!</v>
      </c>
      <c r="AM93" s="160" t="e">
        <f t="shared" si="81"/>
        <v>#VALUE!</v>
      </c>
    </row>
    <row r="94" spans="1:39" ht="12.75">
      <c r="A94" s="193">
        <v>78</v>
      </c>
      <c r="B94" s="200" t="s">
        <v>144</v>
      </c>
      <c r="C94" s="176" t="e">
        <f t="shared" si="84"/>
        <v>#VALUE!</v>
      </c>
      <c r="D94" s="177" t="e">
        <f t="shared" si="59"/>
        <v>#VALUE!</v>
      </c>
      <c r="E94" s="178" t="e">
        <f t="shared" si="85"/>
        <v>#VALUE!</v>
      </c>
      <c r="F94" s="176" t="e">
        <f t="shared" si="60"/>
        <v>#VALUE!</v>
      </c>
      <c r="G94" s="179" t="e">
        <f t="shared" si="82"/>
        <v>#VALUE!</v>
      </c>
      <c r="H94" s="200" t="s">
        <v>144</v>
      </c>
      <c r="I94" s="176" t="e">
        <f t="shared" si="86"/>
        <v>#VALUE!</v>
      </c>
      <c r="J94" s="177" t="e">
        <f t="shared" si="87"/>
        <v>#VALUE!</v>
      </c>
      <c r="K94" s="178" t="e">
        <f t="shared" si="88"/>
        <v>#VALUE!</v>
      </c>
      <c r="L94" s="176" t="e">
        <f t="shared" si="61"/>
        <v>#VALUE!</v>
      </c>
      <c r="M94" s="179" t="e">
        <f t="shared" si="83"/>
        <v>#VALUE!</v>
      </c>
      <c r="N94" s="4"/>
      <c r="O94" s="185">
        <v>78</v>
      </c>
      <c r="P94" s="295" t="e">
        <f t="shared" si="62"/>
        <v>#VALUE!</v>
      </c>
      <c r="Q94" s="186" t="e">
        <f t="shared" si="89"/>
        <v>#VALUE!</v>
      </c>
      <c r="R94" s="184" t="e">
        <f t="shared" si="90"/>
        <v>#VALUE!</v>
      </c>
      <c r="S94" s="184" t="e">
        <f t="shared" si="63"/>
        <v>#VALUE!</v>
      </c>
      <c r="T94" s="295" t="e">
        <f t="shared" si="64"/>
        <v>#VALUE!</v>
      </c>
      <c r="U94" s="186" t="e">
        <f t="shared" si="91"/>
        <v>#VALUE!</v>
      </c>
      <c r="V94" s="184" t="e">
        <f t="shared" si="92"/>
        <v>#VALUE!</v>
      </c>
      <c r="W94" s="184" t="e">
        <f t="shared" si="65"/>
        <v>#VALUE!</v>
      </c>
      <c r="X94" s="158" t="e">
        <f t="shared" si="66"/>
        <v>#VALUE!</v>
      </c>
      <c r="Y94" s="159" t="e">
        <f t="shared" si="67"/>
        <v>#VALUE!</v>
      </c>
      <c r="Z94" s="159" t="e">
        <f t="shared" si="68"/>
        <v>#VALUE!</v>
      </c>
      <c r="AA94" s="55" t="e">
        <f t="shared" si="69"/>
        <v>#VALUE!</v>
      </c>
      <c r="AB94" s="158" t="e">
        <f t="shared" si="70"/>
        <v>#VALUE!</v>
      </c>
      <c r="AC94" s="159" t="e">
        <f t="shared" si="71"/>
        <v>#VALUE!</v>
      </c>
      <c r="AD94" s="159" t="e">
        <f t="shared" si="72"/>
        <v>#VALUE!</v>
      </c>
      <c r="AE94" s="160" t="e">
        <f t="shared" si="73"/>
        <v>#VALUE!</v>
      </c>
      <c r="AF94" s="158" t="e">
        <f t="shared" si="74"/>
        <v>#VALUE!</v>
      </c>
      <c r="AG94" s="159" t="e">
        <f t="shared" si="75"/>
        <v>#VALUE!</v>
      </c>
      <c r="AH94" s="159" t="e">
        <f t="shared" si="76"/>
        <v>#VALUE!</v>
      </c>
      <c r="AI94" s="55" t="e">
        <f t="shared" si="77"/>
        <v>#VALUE!</v>
      </c>
      <c r="AJ94" s="158" t="e">
        <f t="shared" si="78"/>
        <v>#VALUE!</v>
      </c>
      <c r="AK94" s="159" t="e">
        <f t="shared" si="79"/>
        <v>#VALUE!</v>
      </c>
      <c r="AL94" s="159" t="e">
        <f t="shared" si="80"/>
        <v>#VALUE!</v>
      </c>
      <c r="AM94" s="160" t="e">
        <f t="shared" si="81"/>
        <v>#VALUE!</v>
      </c>
    </row>
    <row r="95" spans="1:39" ht="12.75">
      <c r="A95" s="193">
        <v>79</v>
      </c>
      <c r="B95" s="200" t="s">
        <v>144</v>
      </c>
      <c r="C95" s="176" t="e">
        <f t="shared" si="84"/>
        <v>#VALUE!</v>
      </c>
      <c r="D95" s="177" t="e">
        <f t="shared" si="59"/>
        <v>#VALUE!</v>
      </c>
      <c r="E95" s="178" t="e">
        <f t="shared" si="85"/>
        <v>#VALUE!</v>
      </c>
      <c r="F95" s="176" t="e">
        <f t="shared" si="60"/>
        <v>#VALUE!</v>
      </c>
      <c r="G95" s="179" t="e">
        <f t="shared" si="82"/>
        <v>#VALUE!</v>
      </c>
      <c r="H95" s="200" t="s">
        <v>144</v>
      </c>
      <c r="I95" s="176" t="e">
        <f t="shared" si="86"/>
        <v>#VALUE!</v>
      </c>
      <c r="J95" s="177" t="e">
        <f t="shared" si="87"/>
        <v>#VALUE!</v>
      </c>
      <c r="K95" s="178" t="e">
        <f t="shared" si="88"/>
        <v>#VALUE!</v>
      </c>
      <c r="L95" s="176" t="e">
        <f t="shared" si="61"/>
        <v>#VALUE!</v>
      </c>
      <c r="M95" s="179" t="e">
        <f t="shared" si="83"/>
        <v>#VALUE!</v>
      </c>
      <c r="N95" s="4"/>
      <c r="O95" s="185">
        <v>79</v>
      </c>
      <c r="P95" s="295" t="e">
        <f t="shared" si="62"/>
        <v>#VALUE!</v>
      </c>
      <c r="Q95" s="186" t="e">
        <f t="shared" si="89"/>
        <v>#VALUE!</v>
      </c>
      <c r="R95" s="184" t="e">
        <f t="shared" si="90"/>
        <v>#VALUE!</v>
      </c>
      <c r="S95" s="184" t="e">
        <f t="shared" si="63"/>
        <v>#VALUE!</v>
      </c>
      <c r="T95" s="295" t="e">
        <f t="shared" si="64"/>
        <v>#VALUE!</v>
      </c>
      <c r="U95" s="186" t="e">
        <f t="shared" si="91"/>
        <v>#VALUE!</v>
      </c>
      <c r="V95" s="184" t="e">
        <f t="shared" si="92"/>
        <v>#VALUE!</v>
      </c>
      <c r="W95" s="184" t="e">
        <f t="shared" si="65"/>
        <v>#VALUE!</v>
      </c>
      <c r="X95" s="158" t="e">
        <f t="shared" si="66"/>
        <v>#VALUE!</v>
      </c>
      <c r="Y95" s="159" t="e">
        <f t="shared" si="67"/>
        <v>#VALUE!</v>
      </c>
      <c r="Z95" s="159" t="e">
        <f t="shared" si="68"/>
        <v>#VALUE!</v>
      </c>
      <c r="AA95" s="55" t="e">
        <f t="shared" si="69"/>
        <v>#VALUE!</v>
      </c>
      <c r="AB95" s="158" t="e">
        <f t="shared" si="70"/>
        <v>#VALUE!</v>
      </c>
      <c r="AC95" s="159" t="e">
        <f t="shared" si="71"/>
        <v>#VALUE!</v>
      </c>
      <c r="AD95" s="159" t="e">
        <f t="shared" si="72"/>
        <v>#VALUE!</v>
      </c>
      <c r="AE95" s="160" t="e">
        <f t="shared" si="73"/>
        <v>#VALUE!</v>
      </c>
      <c r="AF95" s="158" t="e">
        <f t="shared" si="74"/>
        <v>#VALUE!</v>
      </c>
      <c r="AG95" s="159" t="e">
        <f t="shared" si="75"/>
        <v>#VALUE!</v>
      </c>
      <c r="AH95" s="159" t="e">
        <f t="shared" si="76"/>
        <v>#VALUE!</v>
      </c>
      <c r="AI95" s="55" t="e">
        <f t="shared" si="77"/>
        <v>#VALUE!</v>
      </c>
      <c r="AJ95" s="158" t="e">
        <f t="shared" si="78"/>
        <v>#VALUE!</v>
      </c>
      <c r="AK95" s="159" t="e">
        <f t="shared" si="79"/>
        <v>#VALUE!</v>
      </c>
      <c r="AL95" s="159" t="e">
        <f t="shared" si="80"/>
        <v>#VALUE!</v>
      </c>
      <c r="AM95" s="160" t="e">
        <f t="shared" si="81"/>
        <v>#VALUE!</v>
      </c>
    </row>
    <row r="96" spans="1:39" ht="12.75">
      <c r="A96" s="193">
        <v>80</v>
      </c>
      <c r="B96" s="200" t="s">
        <v>144</v>
      </c>
      <c r="C96" s="176" t="e">
        <f t="shared" si="84"/>
        <v>#VALUE!</v>
      </c>
      <c r="D96" s="177" t="e">
        <f t="shared" si="59"/>
        <v>#VALUE!</v>
      </c>
      <c r="E96" s="178" t="e">
        <f t="shared" si="85"/>
        <v>#VALUE!</v>
      </c>
      <c r="F96" s="176" t="e">
        <f t="shared" si="60"/>
        <v>#VALUE!</v>
      </c>
      <c r="G96" s="179" t="e">
        <f t="shared" si="82"/>
        <v>#VALUE!</v>
      </c>
      <c r="H96" s="200" t="s">
        <v>144</v>
      </c>
      <c r="I96" s="176" t="e">
        <f t="shared" si="86"/>
        <v>#VALUE!</v>
      </c>
      <c r="J96" s="177" t="e">
        <f t="shared" si="87"/>
        <v>#VALUE!</v>
      </c>
      <c r="K96" s="178" t="e">
        <f t="shared" si="88"/>
        <v>#VALUE!</v>
      </c>
      <c r="L96" s="176" t="e">
        <f t="shared" si="61"/>
        <v>#VALUE!</v>
      </c>
      <c r="M96" s="179" t="e">
        <f t="shared" si="83"/>
        <v>#VALUE!</v>
      </c>
      <c r="N96" s="4"/>
      <c r="O96" s="185">
        <v>80</v>
      </c>
      <c r="P96" s="295" t="e">
        <f t="shared" si="62"/>
        <v>#VALUE!</v>
      </c>
      <c r="Q96" s="186" t="e">
        <f t="shared" si="89"/>
        <v>#VALUE!</v>
      </c>
      <c r="R96" s="184" t="e">
        <f t="shared" si="90"/>
        <v>#VALUE!</v>
      </c>
      <c r="S96" s="184" t="e">
        <f t="shared" si="63"/>
        <v>#VALUE!</v>
      </c>
      <c r="T96" s="295" t="e">
        <f t="shared" si="64"/>
        <v>#VALUE!</v>
      </c>
      <c r="U96" s="186" t="e">
        <f t="shared" si="91"/>
        <v>#VALUE!</v>
      </c>
      <c r="V96" s="184" t="e">
        <f t="shared" si="92"/>
        <v>#VALUE!</v>
      </c>
      <c r="W96" s="184" t="e">
        <f t="shared" si="65"/>
        <v>#VALUE!</v>
      </c>
      <c r="X96" s="158" t="e">
        <f t="shared" si="66"/>
        <v>#VALUE!</v>
      </c>
      <c r="Y96" s="159" t="e">
        <f t="shared" si="67"/>
        <v>#VALUE!</v>
      </c>
      <c r="Z96" s="159" t="e">
        <f t="shared" si="68"/>
        <v>#VALUE!</v>
      </c>
      <c r="AA96" s="55" t="e">
        <f t="shared" si="69"/>
        <v>#VALUE!</v>
      </c>
      <c r="AB96" s="158" t="e">
        <f t="shared" si="70"/>
        <v>#VALUE!</v>
      </c>
      <c r="AC96" s="159" t="e">
        <f t="shared" si="71"/>
        <v>#VALUE!</v>
      </c>
      <c r="AD96" s="159" t="e">
        <f t="shared" si="72"/>
        <v>#VALUE!</v>
      </c>
      <c r="AE96" s="160" t="e">
        <f t="shared" si="73"/>
        <v>#VALUE!</v>
      </c>
      <c r="AF96" s="158" t="e">
        <f t="shared" si="74"/>
        <v>#VALUE!</v>
      </c>
      <c r="AG96" s="159" t="e">
        <f t="shared" si="75"/>
        <v>#VALUE!</v>
      </c>
      <c r="AH96" s="159" t="e">
        <f t="shared" si="76"/>
        <v>#VALUE!</v>
      </c>
      <c r="AI96" s="55" t="e">
        <f t="shared" si="77"/>
        <v>#VALUE!</v>
      </c>
      <c r="AJ96" s="158" t="e">
        <f t="shared" si="78"/>
        <v>#VALUE!</v>
      </c>
      <c r="AK96" s="159" t="e">
        <f t="shared" si="79"/>
        <v>#VALUE!</v>
      </c>
      <c r="AL96" s="159" t="e">
        <f t="shared" si="80"/>
        <v>#VALUE!</v>
      </c>
      <c r="AM96" s="160" t="e">
        <f t="shared" si="81"/>
        <v>#VALUE!</v>
      </c>
    </row>
    <row r="97" spans="1:39" ht="12.75">
      <c r="A97" s="193">
        <v>81</v>
      </c>
      <c r="B97" s="200" t="s">
        <v>144</v>
      </c>
      <c r="C97" s="176" t="e">
        <f t="shared" si="84"/>
        <v>#VALUE!</v>
      </c>
      <c r="D97" s="177" t="e">
        <f t="shared" si="59"/>
        <v>#VALUE!</v>
      </c>
      <c r="E97" s="178" t="e">
        <f t="shared" si="85"/>
        <v>#VALUE!</v>
      </c>
      <c r="F97" s="176" t="e">
        <f t="shared" si="60"/>
        <v>#VALUE!</v>
      </c>
      <c r="G97" s="179" t="e">
        <f t="shared" si="82"/>
        <v>#VALUE!</v>
      </c>
      <c r="H97" s="200" t="s">
        <v>144</v>
      </c>
      <c r="I97" s="176" t="e">
        <f t="shared" si="86"/>
        <v>#VALUE!</v>
      </c>
      <c r="J97" s="177" t="e">
        <f t="shared" si="87"/>
        <v>#VALUE!</v>
      </c>
      <c r="K97" s="178" t="e">
        <f t="shared" si="88"/>
        <v>#VALUE!</v>
      </c>
      <c r="L97" s="176" t="e">
        <f t="shared" si="61"/>
        <v>#VALUE!</v>
      </c>
      <c r="M97" s="179" t="e">
        <f t="shared" si="83"/>
        <v>#VALUE!</v>
      </c>
      <c r="N97" s="4"/>
      <c r="O97" s="185">
        <v>81</v>
      </c>
      <c r="P97" s="295" t="e">
        <f t="shared" si="62"/>
        <v>#VALUE!</v>
      </c>
      <c r="Q97" s="186" t="e">
        <f t="shared" si="89"/>
        <v>#VALUE!</v>
      </c>
      <c r="R97" s="184" t="e">
        <f t="shared" si="90"/>
        <v>#VALUE!</v>
      </c>
      <c r="S97" s="184" t="e">
        <f t="shared" si="63"/>
        <v>#VALUE!</v>
      </c>
      <c r="T97" s="295" t="e">
        <f t="shared" si="64"/>
        <v>#VALUE!</v>
      </c>
      <c r="U97" s="186" t="e">
        <f t="shared" si="91"/>
        <v>#VALUE!</v>
      </c>
      <c r="V97" s="184" t="e">
        <f t="shared" si="92"/>
        <v>#VALUE!</v>
      </c>
      <c r="W97" s="184" t="e">
        <f t="shared" si="65"/>
        <v>#VALUE!</v>
      </c>
      <c r="X97" s="158" t="e">
        <f t="shared" si="66"/>
        <v>#VALUE!</v>
      </c>
      <c r="Y97" s="159" t="e">
        <f t="shared" si="67"/>
        <v>#VALUE!</v>
      </c>
      <c r="Z97" s="159" t="e">
        <f t="shared" si="68"/>
        <v>#VALUE!</v>
      </c>
      <c r="AA97" s="55" t="e">
        <f t="shared" si="69"/>
        <v>#VALUE!</v>
      </c>
      <c r="AB97" s="158" t="e">
        <f t="shared" si="70"/>
        <v>#VALUE!</v>
      </c>
      <c r="AC97" s="159" t="e">
        <f t="shared" si="71"/>
        <v>#VALUE!</v>
      </c>
      <c r="AD97" s="159" t="e">
        <f t="shared" si="72"/>
        <v>#VALUE!</v>
      </c>
      <c r="AE97" s="160" t="e">
        <f t="shared" si="73"/>
        <v>#VALUE!</v>
      </c>
      <c r="AF97" s="158" t="e">
        <f t="shared" si="74"/>
        <v>#VALUE!</v>
      </c>
      <c r="AG97" s="159" t="e">
        <f t="shared" si="75"/>
        <v>#VALUE!</v>
      </c>
      <c r="AH97" s="159" t="e">
        <f t="shared" si="76"/>
        <v>#VALUE!</v>
      </c>
      <c r="AI97" s="55" t="e">
        <f t="shared" si="77"/>
        <v>#VALUE!</v>
      </c>
      <c r="AJ97" s="158" t="e">
        <f t="shared" si="78"/>
        <v>#VALUE!</v>
      </c>
      <c r="AK97" s="159" t="e">
        <f t="shared" si="79"/>
        <v>#VALUE!</v>
      </c>
      <c r="AL97" s="159" t="e">
        <f t="shared" si="80"/>
        <v>#VALUE!</v>
      </c>
      <c r="AM97" s="160" t="e">
        <f t="shared" si="81"/>
        <v>#VALUE!</v>
      </c>
    </row>
    <row r="98" spans="1:39" ht="12.75">
      <c r="A98" s="193">
        <v>82</v>
      </c>
      <c r="B98" s="200" t="s">
        <v>144</v>
      </c>
      <c r="C98" s="176" t="e">
        <f t="shared" si="84"/>
        <v>#VALUE!</v>
      </c>
      <c r="D98" s="177" t="e">
        <f t="shared" si="59"/>
        <v>#VALUE!</v>
      </c>
      <c r="E98" s="178" t="e">
        <f t="shared" si="85"/>
        <v>#VALUE!</v>
      </c>
      <c r="F98" s="176" t="e">
        <f t="shared" si="60"/>
        <v>#VALUE!</v>
      </c>
      <c r="G98" s="179" t="e">
        <f t="shared" si="82"/>
        <v>#VALUE!</v>
      </c>
      <c r="H98" s="200" t="s">
        <v>144</v>
      </c>
      <c r="I98" s="176" t="e">
        <f t="shared" si="86"/>
        <v>#VALUE!</v>
      </c>
      <c r="J98" s="177" t="e">
        <f t="shared" si="87"/>
        <v>#VALUE!</v>
      </c>
      <c r="K98" s="178" t="e">
        <f t="shared" si="88"/>
        <v>#VALUE!</v>
      </c>
      <c r="L98" s="176" t="e">
        <f t="shared" si="61"/>
        <v>#VALUE!</v>
      </c>
      <c r="M98" s="179" t="e">
        <f t="shared" si="83"/>
        <v>#VALUE!</v>
      </c>
      <c r="N98" s="4"/>
      <c r="O98" s="185">
        <v>82</v>
      </c>
      <c r="P98" s="295" t="e">
        <f t="shared" si="62"/>
        <v>#VALUE!</v>
      </c>
      <c r="Q98" s="186" t="e">
        <f t="shared" si="89"/>
        <v>#VALUE!</v>
      </c>
      <c r="R98" s="184" t="e">
        <f t="shared" si="90"/>
        <v>#VALUE!</v>
      </c>
      <c r="S98" s="184" t="e">
        <f t="shared" si="63"/>
        <v>#VALUE!</v>
      </c>
      <c r="T98" s="295" t="e">
        <f t="shared" si="64"/>
        <v>#VALUE!</v>
      </c>
      <c r="U98" s="186" t="e">
        <f t="shared" si="91"/>
        <v>#VALUE!</v>
      </c>
      <c r="V98" s="184" t="e">
        <f t="shared" si="92"/>
        <v>#VALUE!</v>
      </c>
      <c r="W98" s="184" t="e">
        <f t="shared" si="65"/>
        <v>#VALUE!</v>
      </c>
      <c r="X98" s="158" t="e">
        <f t="shared" si="66"/>
        <v>#VALUE!</v>
      </c>
      <c r="Y98" s="159" t="e">
        <f t="shared" si="67"/>
        <v>#VALUE!</v>
      </c>
      <c r="Z98" s="159" t="e">
        <f t="shared" si="68"/>
        <v>#VALUE!</v>
      </c>
      <c r="AA98" s="55" t="e">
        <f t="shared" si="69"/>
        <v>#VALUE!</v>
      </c>
      <c r="AB98" s="158" t="e">
        <f t="shared" si="70"/>
        <v>#VALUE!</v>
      </c>
      <c r="AC98" s="159" t="e">
        <f t="shared" si="71"/>
        <v>#VALUE!</v>
      </c>
      <c r="AD98" s="159" t="e">
        <f t="shared" si="72"/>
        <v>#VALUE!</v>
      </c>
      <c r="AE98" s="160" t="e">
        <f t="shared" si="73"/>
        <v>#VALUE!</v>
      </c>
      <c r="AF98" s="158" t="e">
        <f t="shared" si="74"/>
        <v>#VALUE!</v>
      </c>
      <c r="AG98" s="159" t="e">
        <f t="shared" si="75"/>
        <v>#VALUE!</v>
      </c>
      <c r="AH98" s="159" t="e">
        <f t="shared" si="76"/>
        <v>#VALUE!</v>
      </c>
      <c r="AI98" s="55" t="e">
        <f t="shared" si="77"/>
        <v>#VALUE!</v>
      </c>
      <c r="AJ98" s="158" t="e">
        <f t="shared" si="78"/>
        <v>#VALUE!</v>
      </c>
      <c r="AK98" s="159" t="e">
        <f t="shared" si="79"/>
        <v>#VALUE!</v>
      </c>
      <c r="AL98" s="159" t="e">
        <f t="shared" si="80"/>
        <v>#VALUE!</v>
      </c>
      <c r="AM98" s="160" t="e">
        <f t="shared" si="81"/>
        <v>#VALUE!</v>
      </c>
    </row>
    <row r="99" spans="1:39" ht="12.75">
      <c r="A99" s="193">
        <v>83</v>
      </c>
      <c r="B99" s="200" t="s">
        <v>144</v>
      </c>
      <c r="C99" s="176" t="e">
        <f t="shared" si="84"/>
        <v>#VALUE!</v>
      </c>
      <c r="D99" s="177" t="e">
        <f t="shared" si="59"/>
        <v>#VALUE!</v>
      </c>
      <c r="E99" s="178" t="e">
        <f t="shared" si="85"/>
        <v>#VALUE!</v>
      </c>
      <c r="F99" s="176" t="e">
        <f t="shared" si="60"/>
        <v>#VALUE!</v>
      </c>
      <c r="G99" s="179" t="e">
        <f t="shared" si="82"/>
        <v>#VALUE!</v>
      </c>
      <c r="H99" s="200" t="s">
        <v>144</v>
      </c>
      <c r="I99" s="176" t="e">
        <f t="shared" si="86"/>
        <v>#VALUE!</v>
      </c>
      <c r="J99" s="177" t="e">
        <f t="shared" si="87"/>
        <v>#VALUE!</v>
      </c>
      <c r="K99" s="178" t="e">
        <f t="shared" si="88"/>
        <v>#VALUE!</v>
      </c>
      <c r="L99" s="176" t="e">
        <f t="shared" si="61"/>
        <v>#VALUE!</v>
      </c>
      <c r="M99" s="179" t="e">
        <f t="shared" si="83"/>
        <v>#VALUE!</v>
      </c>
      <c r="N99" s="4"/>
      <c r="O99" s="185">
        <v>83</v>
      </c>
      <c r="P99" s="295" t="e">
        <f t="shared" si="62"/>
        <v>#VALUE!</v>
      </c>
      <c r="Q99" s="186" t="e">
        <f t="shared" si="89"/>
        <v>#VALUE!</v>
      </c>
      <c r="R99" s="184" t="e">
        <f t="shared" si="90"/>
        <v>#VALUE!</v>
      </c>
      <c r="S99" s="184" t="e">
        <f t="shared" si="63"/>
        <v>#VALUE!</v>
      </c>
      <c r="T99" s="295" t="e">
        <f t="shared" si="64"/>
        <v>#VALUE!</v>
      </c>
      <c r="U99" s="186" t="e">
        <f t="shared" si="91"/>
        <v>#VALUE!</v>
      </c>
      <c r="V99" s="184" t="e">
        <f t="shared" si="92"/>
        <v>#VALUE!</v>
      </c>
      <c r="W99" s="184" t="e">
        <f t="shared" si="65"/>
        <v>#VALUE!</v>
      </c>
      <c r="X99" s="158" t="e">
        <f t="shared" si="66"/>
        <v>#VALUE!</v>
      </c>
      <c r="Y99" s="159" t="e">
        <f t="shared" si="67"/>
        <v>#VALUE!</v>
      </c>
      <c r="Z99" s="159" t="e">
        <f t="shared" si="68"/>
        <v>#VALUE!</v>
      </c>
      <c r="AA99" s="55" t="e">
        <f t="shared" si="69"/>
        <v>#VALUE!</v>
      </c>
      <c r="AB99" s="158" t="e">
        <f t="shared" si="70"/>
        <v>#VALUE!</v>
      </c>
      <c r="AC99" s="159" t="e">
        <f t="shared" si="71"/>
        <v>#VALUE!</v>
      </c>
      <c r="AD99" s="159" t="e">
        <f t="shared" si="72"/>
        <v>#VALUE!</v>
      </c>
      <c r="AE99" s="160" t="e">
        <f t="shared" si="73"/>
        <v>#VALUE!</v>
      </c>
      <c r="AF99" s="158" t="e">
        <f t="shared" si="74"/>
        <v>#VALUE!</v>
      </c>
      <c r="AG99" s="159" t="e">
        <f t="shared" si="75"/>
        <v>#VALUE!</v>
      </c>
      <c r="AH99" s="159" t="e">
        <f t="shared" si="76"/>
        <v>#VALUE!</v>
      </c>
      <c r="AI99" s="55" t="e">
        <f t="shared" si="77"/>
        <v>#VALUE!</v>
      </c>
      <c r="AJ99" s="158" t="e">
        <f t="shared" si="78"/>
        <v>#VALUE!</v>
      </c>
      <c r="AK99" s="159" t="e">
        <f t="shared" si="79"/>
        <v>#VALUE!</v>
      </c>
      <c r="AL99" s="159" t="e">
        <f t="shared" si="80"/>
        <v>#VALUE!</v>
      </c>
      <c r="AM99" s="160" t="e">
        <f t="shared" si="81"/>
        <v>#VALUE!</v>
      </c>
    </row>
    <row r="100" spans="1:39" ht="12.75">
      <c r="A100" s="193">
        <v>84</v>
      </c>
      <c r="B100" s="200" t="s">
        <v>144</v>
      </c>
      <c r="C100" s="176" t="e">
        <f t="shared" si="84"/>
        <v>#VALUE!</v>
      </c>
      <c r="D100" s="177" t="e">
        <f t="shared" si="59"/>
        <v>#VALUE!</v>
      </c>
      <c r="E100" s="178" t="e">
        <f t="shared" si="85"/>
        <v>#VALUE!</v>
      </c>
      <c r="F100" s="176" t="e">
        <f t="shared" si="60"/>
        <v>#VALUE!</v>
      </c>
      <c r="G100" s="179" t="e">
        <f t="shared" si="82"/>
        <v>#VALUE!</v>
      </c>
      <c r="H100" s="200" t="s">
        <v>144</v>
      </c>
      <c r="I100" s="176" t="e">
        <f t="shared" si="86"/>
        <v>#VALUE!</v>
      </c>
      <c r="J100" s="177" t="e">
        <f t="shared" si="87"/>
        <v>#VALUE!</v>
      </c>
      <c r="K100" s="178" t="e">
        <f t="shared" si="88"/>
        <v>#VALUE!</v>
      </c>
      <c r="L100" s="176" t="e">
        <f t="shared" si="61"/>
        <v>#VALUE!</v>
      </c>
      <c r="M100" s="179" t="e">
        <f t="shared" si="83"/>
        <v>#VALUE!</v>
      </c>
      <c r="N100" s="4"/>
      <c r="O100" s="185">
        <v>84</v>
      </c>
      <c r="P100" s="295" t="e">
        <f t="shared" si="62"/>
        <v>#VALUE!</v>
      </c>
      <c r="Q100" s="186" t="e">
        <f t="shared" si="89"/>
        <v>#VALUE!</v>
      </c>
      <c r="R100" s="184" t="e">
        <f t="shared" si="90"/>
        <v>#VALUE!</v>
      </c>
      <c r="S100" s="184" t="e">
        <f t="shared" si="63"/>
        <v>#VALUE!</v>
      </c>
      <c r="T100" s="295" t="e">
        <f t="shared" si="64"/>
        <v>#VALUE!</v>
      </c>
      <c r="U100" s="186" t="e">
        <f t="shared" si="91"/>
        <v>#VALUE!</v>
      </c>
      <c r="V100" s="184" t="e">
        <f t="shared" si="92"/>
        <v>#VALUE!</v>
      </c>
      <c r="W100" s="184" t="e">
        <f t="shared" si="65"/>
        <v>#VALUE!</v>
      </c>
      <c r="X100" s="158" t="e">
        <f t="shared" si="66"/>
        <v>#VALUE!</v>
      </c>
      <c r="Y100" s="159" t="e">
        <f t="shared" si="67"/>
        <v>#VALUE!</v>
      </c>
      <c r="Z100" s="159" t="e">
        <f t="shared" si="68"/>
        <v>#VALUE!</v>
      </c>
      <c r="AA100" s="55" t="e">
        <f t="shared" si="69"/>
        <v>#VALUE!</v>
      </c>
      <c r="AB100" s="158" t="e">
        <f t="shared" si="70"/>
        <v>#VALUE!</v>
      </c>
      <c r="AC100" s="159" t="e">
        <f t="shared" si="71"/>
        <v>#VALUE!</v>
      </c>
      <c r="AD100" s="159" t="e">
        <f t="shared" si="72"/>
        <v>#VALUE!</v>
      </c>
      <c r="AE100" s="160" t="e">
        <f t="shared" si="73"/>
        <v>#VALUE!</v>
      </c>
      <c r="AF100" s="158" t="e">
        <f t="shared" si="74"/>
        <v>#VALUE!</v>
      </c>
      <c r="AG100" s="159" t="e">
        <f t="shared" si="75"/>
        <v>#VALUE!</v>
      </c>
      <c r="AH100" s="159" t="e">
        <f t="shared" si="76"/>
        <v>#VALUE!</v>
      </c>
      <c r="AI100" s="55" t="e">
        <f t="shared" si="77"/>
        <v>#VALUE!</v>
      </c>
      <c r="AJ100" s="158" t="e">
        <f t="shared" si="78"/>
        <v>#VALUE!</v>
      </c>
      <c r="AK100" s="159" t="e">
        <f t="shared" si="79"/>
        <v>#VALUE!</v>
      </c>
      <c r="AL100" s="159" t="e">
        <f t="shared" si="80"/>
        <v>#VALUE!</v>
      </c>
      <c r="AM100" s="160" t="e">
        <f t="shared" si="81"/>
        <v>#VALUE!</v>
      </c>
    </row>
    <row r="101" spans="1:39" ht="12.75">
      <c r="A101" s="193">
        <v>85</v>
      </c>
      <c r="B101" s="200" t="s">
        <v>144</v>
      </c>
      <c r="C101" s="176" t="e">
        <f t="shared" si="84"/>
        <v>#VALUE!</v>
      </c>
      <c r="D101" s="177" t="e">
        <f t="shared" si="59"/>
        <v>#VALUE!</v>
      </c>
      <c r="E101" s="178" t="e">
        <f t="shared" si="85"/>
        <v>#VALUE!</v>
      </c>
      <c r="F101" s="176" t="e">
        <f t="shared" si="60"/>
        <v>#VALUE!</v>
      </c>
      <c r="G101" s="179" t="e">
        <f t="shared" si="82"/>
        <v>#VALUE!</v>
      </c>
      <c r="H101" s="200" t="s">
        <v>144</v>
      </c>
      <c r="I101" s="176" t="e">
        <f t="shared" si="86"/>
        <v>#VALUE!</v>
      </c>
      <c r="J101" s="177" t="e">
        <f t="shared" si="87"/>
        <v>#VALUE!</v>
      </c>
      <c r="K101" s="178" t="e">
        <f t="shared" si="88"/>
        <v>#VALUE!</v>
      </c>
      <c r="L101" s="176" t="e">
        <f t="shared" si="61"/>
        <v>#VALUE!</v>
      </c>
      <c r="M101" s="179" t="e">
        <f t="shared" si="83"/>
        <v>#VALUE!</v>
      </c>
      <c r="N101" s="4"/>
      <c r="O101" s="185">
        <v>85</v>
      </c>
      <c r="P101" s="295" t="e">
        <f t="shared" si="62"/>
        <v>#VALUE!</v>
      </c>
      <c r="Q101" s="186" t="e">
        <f t="shared" si="89"/>
        <v>#VALUE!</v>
      </c>
      <c r="R101" s="184" t="e">
        <f t="shared" si="90"/>
        <v>#VALUE!</v>
      </c>
      <c r="S101" s="184" t="e">
        <f t="shared" si="63"/>
        <v>#VALUE!</v>
      </c>
      <c r="T101" s="295" t="e">
        <f t="shared" si="64"/>
        <v>#VALUE!</v>
      </c>
      <c r="U101" s="186" t="e">
        <f t="shared" si="91"/>
        <v>#VALUE!</v>
      </c>
      <c r="V101" s="184" t="e">
        <f t="shared" si="92"/>
        <v>#VALUE!</v>
      </c>
      <c r="W101" s="184" t="e">
        <f t="shared" si="65"/>
        <v>#VALUE!</v>
      </c>
      <c r="X101" s="158" t="e">
        <f t="shared" si="66"/>
        <v>#VALUE!</v>
      </c>
      <c r="Y101" s="159" t="e">
        <f t="shared" si="67"/>
        <v>#VALUE!</v>
      </c>
      <c r="Z101" s="159" t="e">
        <f t="shared" si="68"/>
        <v>#VALUE!</v>
      </c>
      <c r="AA101" s="55" t="e">
        <f t="shared" si="69"/>
        <v>#VALUE!</v>
      </c>
      <c r="AB101" s="158" t="e">
        <f t="shared" si="70"/>
        <v>#VALUE!</v>
      </c>
      <c r="AC101" s="159" t="e">
        <f t="shared" si="71"/>
        <v>#VALUE!</v>
      </c>
      <c r="AD101" s="159" t="e">
        <f t="shared" si="72"/>
        <v>#VALUE!</v>
      </c>
      <c r="AE101" s="160" t="e">
        <f t="shared" si="73"/>
        <v>#VALUE!</v>
      </c>
      <c r="AF101" s="158" t="e">
        <f t="shared" si="74"/>
        <v>#VALUE!</v>
      </c>
      <c r="AG101" s="159" t="e">
        <f t="shared" si="75"/>
        <v>#VALUE!</v>
      </c>
      <c r="AH101" s="159" t="e">
        <f t="shared" si="76"/>
        <v>#VALUE!</v>
      </c>
      <c r="AI101" s="55" t="e">
        <f t="shared" si="77"/>
        <v>#VALUE!</v>
      </c>
      <c r="AJ101" s="158" t="e">
        <f t="shared" si="78"/>
        <v>#VALUE!</v>
      </c>
      <c r="AK101" s="159" t="e">
        <f t="shared" si="79"/>
        <v>#VALUE!</v>
      </c>
      <c r="AL101" s="159" t="e">
        <f t="shared" si="80"/>
        <v>#VALUE!</v>
      </c>
      <c r="AM101" s="160" t="e">
        <f t="shared" si="81"/>
        <v>#VALUE!</v>
      </c>
    </row>
    <row r="102" spans="1:39" ht="12.75">
      <c r="A102" s="193">
        <v>86</v>
      </c>
      <c r="B102" s="200" t="s">
        <v>144</v>
      </c>
      <c r="C102" s="176" t="e">
        <f t="shared" si="84"/>
        <v>#VALUE!</v>
      </c>
      <c r="D102" s="177" t="e">
        <f t="shared" si="59"/>
        <v>#VALUE!</v>
      </c>
      <c r="E102" s="178" t="e">
        <f t="shared" si="85"/>
        <v>#VALUE!</v>
      </c>
      <c r="F102" s="176" t="e">
        <f t="shared" si="60"/>
        <v>#VALUE!</v>
      </c>
      <c r="G102" s="179" t="e">
        <f t="shared" si="82"/>
        <v>#VALUE!</v>
      </c>
      <c r="H102" s="200" t="s">
        <v>144</v>
      </c>
      <c r="I102" s="176" t="e">
        <f t="shared" si="86"/>
        <v>#VALUE!</v>
      </c>
      <c r="J102" s="177" t="e">
        <f t="shared" si="87"/>
        <v>#VALUE!</v>
      </c>
      <c r="K102" s="178" t="e">
        <f t="shared" si="88"/>
        <v>#VALUE!</v>
      </c>
      <c r="L102" s="176" t="e">
        <f t="shared" si="61"/>
        <v>#VALUE!</v>
      </c>
      <c r="M102" s="179" t="e">
        <f t="shared" si="83"/>
        <v>#VALUE!</v>
      </c>
      <c r="N102" s="4"/>
      <c r="O102" s="185">
        <v>86</v>
      </c>
      <c r="P102" s="295" t="e">
        <f t="shared" si="62"/>
        <v>#VALUE!</v>
      </c>
      <c r="Q102" s="186" t="e">
        <f t="shared" si="89"/>
        <v>#VALUE!</v>
      </c>
      <c r="R102" s="184" t="e">
        <f t="shared" si="90"/>
        <v>#VALUE!</v>
      </c>
      <c r="S102" s="184" t="e">
        <f t="shared" si="63"/>
        <v>#VALUE!</v>
      </c>
      <c r="T102" s="295" t="e">
        <f t="shared" si="64"/>
        <v>#VALUE!</v>
      </c>
      <c r="U102" s="186" t="e">
        <f t="shared" si="91"/>
        <v>#VALUE!</v>
      </c>
      <c r="V102" s="184" t="e">
        <f t="shared" si="92"/>
        <v>#VALUE!</v>
      </c>
      <c r="W102" s="184" t="e">
        <f t="shared" si="65"/>
        <v>#VALUE!</v>
      </c>
      <c r="X102" s="158" t="e">
        <f t="shared" si="66"/>
        <v>#VALUE!</v>
      </c>
      <c r="Y102" s="159" t="e">
        <f t="shared" si="67"/>
        <v>#VALUE!</v>
      </c>
      <c r="Z102" s="159" t="e">
        <f t="shared" si="68"/>
        <v>#VALUE!</v>
      </c>
      <c r="AA102" s="55" t="e">
        <f t="shared" si="69"/>
        <v>#VALUE!</v>
      </c>
      <c r="AB102" s="158" t="e">
        <f t="shared" si="70"/>
        <v>#VALUE!</v>
      </c>
      <c r="AC102" s="159" t="e">
        <f t="shared" si="71"/>
        <v>#VALUE!</v>
      </c>
      <c r="AD102" s="159" t="e">
        <f t="shared" si="72"/>
        <v>#VALUE!</v>
      </c>
      <c r="AE102" s="160" t="e">
        <f t="shared" si="73"/>
        <v>#VALUE!</v>
      </c>
      <c r="AF102" s="158" t="e">
        <f t="shared" si="74"/>
        <v>#VALUE!</v>
      </c>
      <c r="AG102" s="159" t="e">
        <f t="shared" si="75"/>
        <v>#VALUE!</v>
      </c>
      <c r="AH102" s="159" t="e">
        <f t="shared" si="76"/>
        <v>#VALUE!</v>
      </c>
      <c r="AI102" s="55" t="e">
        <f t="shared" si="77"/>
        <v>#VALUE!</v>
      </c>
      <c r="AJ102" s="158" t="e">
        <f t="shared" si="78"/>
        <v>#VALUE!</v>
      </c>
      <c r="AK102" s="159" t="e">
        <f t="shared" si="79"/>
        <v>#VALUE!</v>
      </c>
      <c r="AL102" s="159" t="e">
        <f t="shared" si="80"/>
        <v>#VALUE!</v>
      </c>
      <c r="AM102" s="160" t="e">
        <f t="shared" si="81"/>
        <v>#VALUE!</v>
      </c>
    </row>
    <row r="103" spans="1:39" ht="12.75">
      <c r="A103" s="193">
        <v>87</v>
      </c>
      <c r="B103" s="200" t="s">
        <v>144</v>
      </c>
      <c r="C103" s="176" t="e">
        <f t="shared" si="84"/>
        <v>#VALUE!</v>
      </c>
      <c r="D103" s="177" t="e">
        <f t="shared" si="59"/>
        <v>#VALUE!</v>
      </c>
      <c r="E103" s="178" t="e">
        <f t="shared" si="85"/>
        <v>#VALUE!</v>
      </c>
      <c r="F103" s="176" t="e">
        <f t="shared" si="60"/>
        <v>#VALUE!</v>
      </c>
      <c r="G103" s="179" t="e">
        <f t="shared" si="82"/>
        <v>#VALUE!</v>
      </c>
      <c r="H103" s="200" t="s">
        <v>144</v>
      </c>
      <c r="I103" s="176" t="e">
        <f t="shared" si="86"/>
        <v>#VALUE!</v>
      </c>
      <c r="J103" s="177" t="e">
        <f t="shared" si="87"/>
        <v>#VALUE!</v>
      </c>
      <c r="K103" s="178" t="e">
        <f t="shared" si="88"/>
        <v>#VALUE!</v>
      </c>
      <c r="L103" s="176" t="e">
        <f t="shared" si="61"/>
        <v>#VALUE!</v>
      </c>
      <c r="M103" s="179" t="e">
        <f t="shared" si="83"/>
        <v>#VALUE!</v>
      </c>
      <c r="N103" s="4"/>
      <c r="O103" s="185">
        <v>87</v>
      </c>
      <c r="P103" s="295" t="e">
        <f t="shared" si="62"/>
        <v>#VALUE!</v>
      </c>
      <c r="Q103" s="186" t="e">
        <f t="shared" si="89"/>
        <v>#VALUE!</v>
      </c>
      <c r="R103" s="184" t="e">
        <f t="shared" si="90"/>
        <v>#VALUE!</v>
      </c>
      <c r="S103" s="184" t="e">
        <f t="shared" si="63"/>
        <v>#VALUE!</v>
      </c>
      <c r="T103" s="295" t="e">
        <f t="shared" si="64"/>
        <v>#VALUE!</v>
      </c>
      <c r="U103" s="186" t="e">
        <f t="shared" si="91"/>
        <v>#VALUE!</v>
      </c>
      <c r="V103" s="184" t="e">
        <f t="shared" si="92"/>
        <v>#VALUE!</v>
      </c>
      <c r="W103" s="184" t="e">
        <f t="shared" si="65"/>
        <v>#VALUE!</v>
      </c>
      <c r="X103" s="158" t="e">
        <f t="shared" si="66"/>
        <v>#VALUE!</v>
      </c>
      <c r="Y103" s="159" t="e">
        <f t="shared" si="67"/>
        <v>#VALUE!</v>
      </c>
      <c r="Z103" s="159" t="e">
        <f t="shared" si="68"/>
        <v>#VALUE!</v>
      </c>
      <c r="AA103" s="55" t="e">
        <f t="shared" si="69"/>
        <v>#VALUE!</v>
      </c>
      <c r="AB103" s="158" t="e">
        <f t="shared" si="70"/>
        <v>#VALUE!</v>
      </c>
      <c r="AC103" s="159" t="e">
        <f t="shared" si="71"/>
        <v>#VALUE!</v>
      </c>
      <c r="AD103" s="159" t="e">
        <f t="shared" si="72"/>
        <v>#VALUE!</v>
      </c>
      <c r="AE103" s="160" t="e">
        <f t="shared" si="73"/>
        <v>#VALUE!</v>
      </c>
      <c r="AF103" s="158" t="e">
        <f t="shared" si="74"/>
        <v>#VALUE!</v>
      </c>
      <c r="AG103" s="159" t="e">
        <f t="shared" si="75"/>
        <v>#VALUE!</v>
      </c>
      <c r="AH103" s="159" t="e">
        <f t="shared" si="76"/>
        <v>#VALUE!</v>
      </c>
      <c r="AI103" s="55" t="e">
        <f t="shared" si="77"/>
        <v>#VALUE!</v>
      </c>
      <c r="AJ103" s="158" t="e">
        <f t="shared" si="78"/>
        <v>#VALUE!</v>
      </c>
      <c r="AK103" s="159" t="e">
        <f t="shared" si="79"/>
        <v>#VALUE!</v>
      </c>
      <c r="AL103" s="159" t="e">
        <f t="shared" si="80"/>
        <v>#VALUE!</v>
      </c>
      <c r="AM103" s="160" t="e">
        <f t="shared" si="81"/>
        <v>#VALUE!</v>
      </c>
    </row>
    <row r="104" spans="1:39" ht="12.75">
      <c r="A104" s="193">
        <v>88</v>
      </c>
      <c r="B104" s="200" t="s">
        <v>144</v>
      </c>
      <c r="C104" s="176" t="e">
        <f t="shared" si="84"/>
        <v>#VALUE!</v>
      </c>
      <c r="D104" s="177" t="e">
        <f t="shared" si="59"/>
        <v>#VALUE!</v>
      </c>
      <c r="E104" s="178" t="e">
        <f t="shared" si="85"/>
        <v>#VALUE!</v>
      </c>
      <c r="F104" s="176" t="e">
        <f t="shared" si="60"/>
        <v>#VALUE!</v>
      </c>
      <c r="G104" s="179" t="e">
        <f t="shared" si="82"/>
        <v>#VALUE!</v>
      </c>
      <c r="H104" s="200" t="s">
        <v>144</v>
      </c>
      <c r="I104" s="176" t="e">
        <f t="shared" si="86"/>
        <v>#VALUE!</v>
      </c>
      <c r="J104" s="177" t="e">
        <f t="shared" si="87"/>
        <v>#VALUE!</v>
      </c>
      <c r="K104" s="178" t="e">
        <f t="shared" si="88"/>
        <v>#VALUE!</v>
      </c>
      <c r="L104" s="176" t="e">
        <f t="shared" si="61"/>
        <v>#VALUE!</v>
      </c>
      <c r="M104" s="179" t="e">
        <f t="shared" si="83"/>
        <v>#VALUE!</v>
      </c>
      <c r="N104" s="4"/>
      <c r="O104" s="185">
        <v>88</v>
      </c>
      <c r="P104" s="295" t="e">
        <f t="shared" si="62"/>
        <v>#VALUE!</v>
      </c>
      <c r="Q104" s="186" t="e">
        <f t="shared" si="89"/>
        <v>#VALUE!</v>
      </c>
      <c r="R104" s="184" t="e">
        <f t="shared" si="90"/>
        <v>#VALUE!</v>
      </c>
      <c r="S104" s="184" t="e">
        <f t="shared" si="63"/>
        <v>#VALUE!</v>
      </c>
      <c r="T104" s="295" t="e">
        <f t="shared" si="64"/>
        <v>#VALUE!</v>
      </c>
      <c r="U104" s="186" t="e">
        <f t="shared" si="91"/>
        <v>#VALUE!</v>
      </c>
      <c r="V104" s="184" t="e">
        <f t="shared" si="92"/>
        <v>#VALUE!</v>
      </c>
      <c r="W104" s="184" t="e">
        <f t="shared" si="65"/>
        <v>#VALUE!</v>
      </c>
      <c r="X104" s="158" t="e">
        <f t="shared" si="66"/>
        <v>#VALUE!</v>
      </c>
      <c r="Y104" s="159" t="e">
        <f t="shared" si="67"/>
        <v>#VALUE!</v>
      </c>
      <c r="Z104" s="159" t="e">
        <f t="shared" si="68"/>
        <v>#VALUE!</v>
      </c>
      <c r="AA104" s="55" t="e">
        <f t="shared" si="69"/>
        <v>#VALUE!</v>
      </c>
      <c r="AB104" s="158" t="e">
        <f t="shared" si="70"/>
        <v>#VALUE!</v>
      </c>
      <c r="AC104" s="159" t="e">
        <f t="shared" si="71"/>
        <v>#VALUE!</v>
      </c>
      <c r="AD104" s="159" t="e">
        <f t="shared" si="72"/>
        <v>#VALUE!</v>
      </c>
      <c r="AE104" s="160" t="e">
        <f t="shared" si="73"/>
        <v>#VALUE!</v>
      </c>
      <c r="AF104" s="158" t="e">
        <f t="shared" si="74"/>
        <v>#VALUE!</v>
      </c>
      <c r="AG104" s="159" t="e">
        <f t="shared" si="75"/>
        <v>#VALUE!</v>
      </c>
      <c r="AH104" s="159" t="e">
        <f t="shared" si="76"/>
        <v>#VALUE!</v>
      </c>
      <c r="AI104" s="55" t="e">
        <f t="shared" si="77"/>
        <v>#VALUE!</v>
      </c>
      <c r="AJ104" s="158" t="e">
        <f t="shared" si="78"/>
        <v>#VALUE!</v>
      </c>
      <c r="AK104" s="159" t="e">
        <f t="shared" si="79"/>
        <v>#VALUE!</v>
      </c>
      <c r="AL104" s="159" t="e">
        <f t="shared" si="80"/>
        <v>#VALUE!</v>
      </c>
      <c r="AM104" s="160" t="e">
        <f t="shared" si="81"/>
        <v>#VALUE!</v>
      </c>
    </row>
    <row r="105" spans="1:39" ht="12.75">
      <c r="A105" s="193">
        <v>89</v>
      </c>
      <c r="B105" s="200" t="s">
        <v>144</v>
      </c>
      <c r="C105" s="176" t="e">
        <f t="shared" si="84"/>
        <v>#VALUE!</v>
      </c>
      <c r="D105" s="177" t="e">
        <f t="shared" si="59"/>
        <v>#VALUE!</v>
      </c>
      <c r="E105" s="178" t="e">
        <f t="shared" si="85"/>
        <v>#VALUE!</v>
      </c>
      <c r="F105" s="176" t="e">
        <f t="shared" si="60"/>
        <v>#VALUE!</v>
      </c>
      <c r="G105" s="179" t="e">
        <f t="shared" si="82"/>
        <v>#VALUE!</v>
      </c>
      <c r="H105" s="200" t="s">
        <v>144</v>
      </c>
      <c r="I105" s="176" t="e">
        <f t="shared" si="86"/>
        <v>#VALUE!</v>
      </c>
      <c r="J105" s="177" t="e">
        <f t="shared" si="87"/>
        <v>#VALUE!</v>
      </c>
      <c r="K105" s="178" t="e">
        <f t="shared" si="88"/>
        <v>#VALUE!</v>
      </c>
      <c r="L105" s="176" t="e">
        <f t="shared" si="61"/>
        <v>#VALUE!</v>
      </c>
      <c r="M105" s="179" t="e">
        <f t="shared" si="83"/>
        <v>#VALUE!</v>
      </c>
      <c r="N105" s="4"/>
      <c r="O105" s="185">
        <v>89</v>
      </c>
      <c r="P105" s="295" t="e">
        <f t="shared" si="62"/>
        <v>#VALUE!</v>
      </c>
      <c r="Q105" s="186" t="e">
        <f t="shared" si="89"/>
        <v>#VALUE!</v>
      </c>
      <c r="R105" s="184" t="e">
        <f t="shared" si="90"/>
        <v>#VALUE!</v>
      </c>
      <c r="S105" s="184" t="e">
        <f t="shared" si="63"/>
        <v>#VALUE!</v>
      </c>
      <c r="T105" s="295" t="e">
        <f t="shared" si="64"/>
        <v>#VALUE!</v>
      </c>
      <c r="U105" s="186" t="e">
        <f t="shared" si="91"/>
        <v>#VALUE!</v>
      </c>
      <c r="V105" s="184" t="e">
        <f t="shared" si="92"/>
        <v>#VALUE!</v>
      </c>
      <c r="W105" s="184" t="e">
        <f t="shared" si="65"/>
        <v>#VALUE!</v>
      </c>
      <c r="X105" s="158" t="e">
        <f t="shared" si="66"/>
        <v>#VALUE!</v>
      </c>
      <c r="Y105" s="159" t="e">
        <f t="shared" si="67"/>
        <v>#VALUE!</v>
      </c>
      <c r="Z105" s="159" t="e">
        <f t="shared" si="68"/>
        <v>#VALUE!</v>
      </c>
      <c r="AA105" s="55" t="e">
        <f t="shared" si="69"/>
        <v>#VALUE!</v>
      </c>
      <c r="AB105" s="158" t="e">
        <f t="shared" si="70"/>
        <v>#VALUE!</v>
      </c>
      <c r="AC105" s="159" t="e">
        <f t="shared" si="71"/>
        <v>#VALUE!</v>
      </c>
      <c r="AD105" s="159" t="e">
        <f t="shared" si="72"/>
        <v>#VALUE!</v>
      </c>
      <c r="AE105" s="160" t="e">
        <f t="shared" si="73"/>
        <v>#VALUE!</v>
      </c>
      <c r="AF105" s="158" t="e">
        <f t="shared" si="74"/>
        <v>#VALUE!</v>
      </c>
      <c r="AG105" s="159" t="e">
        <f t="shared" si="75"/>
        <v>#VALUE!</v>
      </c>
      <c r="AH105" s="159" t="e">
        <f t="shared" si="76"/>
        <v>#VALUE!</v>
      </c>
      <c r="AI105" s="55" t="e">
        <f t="shared" si="77"/>
        <v>#VALUE!</v>
      </c>
      <c r="AJ105" s="158" t="e">
        <f t="shared" si="78"/>
        <v>#VALUE!</v>
      </c>
      <c r="AK105" s="159" t="e">
        <f t="shared" si="79"/>
        <v>#VALUE!</v>
      </c>
      <c r="AL105" s="159" t="e">
        <f t="shared" si="80"/>
        <v>#VALUE!</v>
      </c>
      <c r="AM105" s="160" t="e">
        <f t="shared" si="81"/>
        <v>#VALUE!</v>
      </c>
    </row>
    <row r="106" spans="1:39" ht="12.75">
      <c r="A106" s="193">
        <v>90</v>
      </c>
      <c r="B106" s="200" t="s">
        <v>144</v>
      </c>
      <c r="C106" s="176" t="e">
        <f t="shared" si="84"/>
        <v>#VALUE!</v>
      </c>
      <c r="D106" s="177" t="e">
        <f t="shared" si="59"/>
        <v>#VALUE!</v>
      </c>
      <c r="E106" s="178" t="e">
        <f t="shared" si="85"/>
        <v>#VALUE!</v>
      </c>
      <c r="F106" s="176" t="e">
        <f t="shared" si="60"/>
        <v>#VALUE!</v>
      </c>
      <c r="G106" s="179" t="e">
        <f t="shared" si="82"/>
        <v>#VALUE!</v>
      </c>
      <c r="H106" s="200" t="s">
        <v>144</v>
      </c>
      <c r="I106" s="176" t="e">
        <f t="shared" si="86"/>
        <v>#VALUE!</v>
      </c>
      <c r="J106" s="177" t="e">
        <f t="shared" si="87"/>
        <v>#VALUE!</v>
      </c>
      <c r="K106" s="178" t="e">
        <f t="shared" si="88"/>
        <v>#VALUE!</v>
      </c>
      <c r="L106" s="176" t="e">
        <f t="shared" si="61"/>
        <v>#VALUE!</v>
      </c>
      <c r="M106" s="179" t="e">
        <f t="shared" si="83"/>
        <v>#VALUE!</v>
      </c>
      <c r="N106" s="4"/>
      <c r="O106" s="185">
        <v>90</v>
      </c>
      <c r="P106" s="295" t="e">
        <f t="shared" si="62"/>
        <v>#VALUE!</v>
      </c>
      <c r="Q106" s="186" t="e">
        <f t="shared" si="89"/>
        <v>#VALUE!</v>
      </c>
      <c r="R106" s="184" t="e">
        <f t="shared" si="90"/>
        <v>#VALUE!</v>
      </c>
      <c r="S106" s="184" t="e">
        <f t="shared" si="63"/>
        <v>#VALUE!</v>
      </c>
      <c r="T106" s="295" t="e">
        <f t="shared" si="64"/>
        <v>#VALUE!</v>
      </c>
      <c r="U106" s="186" t="e">
        <f t="shared" si="91"/>
        <v>#VALUE!</v>
      </c>
      <c r="V106" s="184" t="e">
        <f t="shared" si="92"/>
        <v>#VALUE!</v>
      </c>
      <c r="W106" s="184" t="e">
        <f t="shared" si="65"/>
        <v>#VALUE!</v>
      </c>
      <c r="X106" s="158" t="e">
        <f t="shared" si="66"/>
        <v>#VALUE!</v>
      </c>
      <c r="Y106" s="159" t="e">
        <f t="shared" si="67"/>
        <v>#VALUE!</v>
      </c>
      <c r="Z106" s="159" t="e">
        <f t="shared" si="68"/>
        <v>#VALUE!</v>
      </c>
      <c r="AA106" s="55" t="e">
        <f t="shared" si="69"/>
        <v>#VALUE!</v>
      </c>
      <c r="AB106" s="158" t="e">
        <f t="shared" si="70"/>
        <v>#VALUE!</v>
      </c>
      <c r="AC106" s="159" t="e">
        <f t="shared" si="71"/>
        <v>#VALUE!</v>
      </c>
      <c r="AD106" s="159" t="e">
        <f t="shared" si="72"/>
        <v>#VALUE!</v>
      </c>
      <c r="AE106" s="160" t="e">
        <f t="shared" si="73"/>
        <v>#VALUE!</v>
      </c>
      <c r="AF106" s="158" t="e">
        <f t="shared" si="74"/>
        <v>#VALUE!</v>
      </c>
      <c r="AG106" s="159" t="e">
        <f t="shared" si="75"/>
        <v>#VALUE!</v>
      </c>
      <c r="AH106" s="159" t="e">
        <f t="shared" si="76"/>
        <v>#VALUE!</v>
      </c>
      <c r="AI106" s="55" t="e">
        <f t="shared" si="77"/>
        <v>#VALUE!</v>
      </c>
      <c r="AJ106" s="158" t="e">
        <f t="shared" si="78"/>
        <v>#VALUE!</v>
      </c>
      <c r="AK106" s="159" t="e">
        <f t="shared" si="79"/>
        <v>#VALUE!</v>
      </c>
      <c r="AL106" s="159" t="e">
        <f t="shared" si="80"/>
        <v>#VALUE!</v>
      </c>
      <c r="AM106" s="160" t="e">
        <f t="shared" si="81"/>
        <v>#VALUE!</v>
      </c>
    </row>
    <row r="107" spans="1:39" ht="12.75">
      <c r="A107" s="193">
        <v>91</v>
      </c>
      <c r="B107" s="200" t="s">
        <v>144</v>
      </c>
      <c r="C107" s="176" t="e">
        <f t="shared" si="84"/>
        <v>#VALUE!</v>
      </c>
      <c r="D107" s="177" t="e">
        <f t="shared" si="59"/>
        <v>#VALUE!</v>
      </c>
      <c r="E107" s="178" t="e">
        <f t="shared" si="85"/>
        <v>#VALUE!</v>
      </c>
      <c r="F107" s="176" t="e">
        <f t="shared" si="60"/>
        <v>#VALUE!</v>
      </c>
      <c r="G107" s="179" t="e">
        <f t="shared" si="82"/>
        <v>#VALUE!</v>
      </c>
      <c r="H107" s="200" t="s">
        <v>144</v>
      </c>
      <c r="I107" s="176" t="e">
        <f t="shared" si="86"/>
        <v>#VALUE!</v>
      </c>
      <c r="J107" s="177" t="e">
        <f t="shared" si="87"/>
        <v>#VALUE!</v>
      </c>
      <c r="K107" s="178" t="e">
        <f t="shared" si="88"/>
        <v>#VALUE!</v>
      </c>
      <c r="L107" s="176" t="e">
        <f t="shared" si="61"/>
        <v>#VALUE!</v>
      </c>
      <c r="M107" s="179" t="e">
        <f t="shared" si="83"/>
        <v>#VALUE!</v>
      </c>
      <c r="N107" s="4"/>
      <c r="O107" s="185">
        <v>91</v>
      </c>
      <c r="P107" s="295" t="e">
        <f t="shared" si="62"/>
        <v>#VALUE!</v>
      </c>
      <c r="Q107" s="186" t="e">
        <f t="shared" si="89"/>
        <v>#VALUE!</v>
      </c>
      <c r="R107" s="184" t="e">
        <f t="shared" si="90"/>
        <v>#VALUE!</v>
      </c>
      <c r="S107" s="184" t="e">
        <f t="shared" si="63"/>
        <v>#VALUE!</v>
      </c>
      <c r="T107" s="295" t="e">
        <f t="shared" si="64"/>
        <v>#VALUE!</v>
      </c>
      <c r="U107" s="186" t="e">
        <f t="shared" si="91"/>
        <v>#VALUE!</v>
      </c>
      <c r="V107" s="184" t="e">
        <f t="shared" si="92"/>
        <v>#VALUE!</v>
      </c>
      <c r="W107" s="184" t="e">
        <f t="shared" si="65"/>
        <v>#VALUE!</v>
      </c>
      <c r="X107" s="158" t="e">
        <f t="shared" si="66"/>
        <v>#VALUE!</v>
      </c>
      <c r="Y107" s="159" t="e">
        <f t="shared" si="67"/>
        <v>#VALUE!</v>
      </c>
      <c r="Z107" s="159" t="e">
        <f t="shared" si="68"/>
        <v>#VALUE!</v>
      </c>
      <c r="AA107" s="55" t="e">
        <f t="shared" si="69"/>
        <v>#VALUE!</v>
      </c>
      <c r="AB107" s="158" t="e">
        <f t="shared" si="70"/>
        <v>#VALUE!</v>
      </c>
      <c r="AC107" s="159" t="e">
        <f t="shared" si="71"/>
        <v>#VALUE!</v>
      </c>
      <c r="AD107" s="159" t="e">
        <f t="shared" si="72"/>
        <v>#VALUE!</v>
      </c>
      <c r="AE107" s="160" t="e">
        <f t="shared" si="73"/>
        <v>#VALUE!</v>
      </c>
      <c r="AF107" s="158" t="e">
        <f t="shared" si="74"/>
        <v>#VALUE!</v>
      </c>
      <c r="AG107" s="159" t="e">
        <f t="shared" si="75"/>
        <v>#VALUE!</v>
      </c>
      <c r="AH107" s="159" t="e">
        <f t="shared" si="76"/>
        <v>#VALUE!</v>
      </c>
      <c r="AI107" s="55" t="e">
        <f t="shared" si="77"/>
        <v>#VALUE!</v>
      </c>
      <c r="AJ107" s="158" t="e">
        <f t="shared" si="78"/>
        <v>#VALUE!</v>
      </c>
      <c r="AK107" s="159" t="e">
        <f t="shared" si="79"/>
        <v>#VALUE!</v>
      </c>
      <c r="AL107" s="159" t="e">
        <f t="shared" si="80"/>
        <v>#VALUE!</v>
      </c>
      <c r="AM107" s="160" t="e">
        <f t="shared" si="81"/>
        <v>#VALUE!</v>
      </c>
    </row>
    <row r="108" spans="1:39" ht="12.75">
      <c r="A108" s="193">
        <v>92</v>
      </c>
      <c r="B108" s="200" t="s">
        <v>144</v>
      </c>
      <c r="C108" s="176" t="e">
        <f t="shared" si="84"/>
        <v>#VALUE!</v>
      </c>
      <c r="D108" s="177" t="e">
        <f t="shared" si="59"/>
        <v>#VALUE!</v>
      </c>
      <c r="E108" s="178" t="e">
        <f t="shared" si="85"/>
        <v>#VALUE!</v>
      </c>
      <c r="F108" s="176" t="e">
        <f t="shared" si="60"/>
        <v>#VALUE!</v>
      </c>
      <c r="G108" s="179" t="e">
        <f t="shared" si="82"/>
        <v>#VALUE!</v>
      </c>
      <c r="H108" s="200" t="s">
        <v>144</v>
      </c>
      <c r="I108" s="176" t="e">
        <f t="shared" si="86"/>
        <v>#VALUE!</v>
      </c>
      <c r="J108" s="177" t="e">
        <f t="shared" si="87"/>
        <v>#VALUE!</v>
      </c>
      <c r="K108" s="178" t="e">
        <f t="shared" si="88"/>
        <v>#VALUE!</v>
      </c>
      <c r="L108" s="176" t="e">
        <f t="shared" si="61"/>
        <v>#VALUE!</v>
      </c>
      <c r="M108" s="179" t="e">
        <f t="shared" si="83"/>
        <v>#VALUE!</v>
      </c>
      <c r="N108" s="4"/>
      <c r="O108" s="185">
        <v>92</v>
      </c>
      <c r="P108" s="295" t="e">
        <f t="shared" si="62"/>
        <v>#VALUE!</v>
      </c>
      <c r="Q108" s="186" t="e">
        <f t="shared" si="89"/>
        <v>#VALUE!</v>
      </c>
      <c r="R108" s="184" t="e">
        <f t="shared" si="90"/>
        <v>#VALUE!</v>
      </c>
      <c r="S108" s="184" t="e">
        <f t="shared" si="63"/>
        <v>#VALUE!</v>
      </c>
      <c r="T108" s="295" t="e">
        <f t="shared" si="64"/>
        <v>#VALUE!</v>
      </c>
      <c r="U108" s="186" t="e">
        <f t="shared" si="91"/>
        <v>#VALUE!</v>
      </c>
      <c r="V108" s="184" t="e">
        <f t="shared" si="92"/>
        <v>#VALUE!</v>
      </c>
      <c r="W108" s="184" t="e">
        <f t="shared" si="65"/>
        <v>#VALUE!</v>
      </c>
      <c r="X108" s="158" t="e">
        <f t="shared" si="66"/>
        <v>#VALUE!</v>
      </c>
      <c r="Y108" s="159" t="e">
        <f t="shared" si="67"/>
        <v>#VALUE!</v>
      </c>
      <c r="Z108" s="159" t="e">
        <f t="shared" si="68"/>
        <v>#VALUE!</v>
      </c>
      <c r="AA108" s="55" t="e">
        <f t="shared" si="69"/>
        <v>#VALUE!</v>
      </c>
      <c r="AB108" s="158" t="e">
        <f t="shared" si="70"/>
        <v>#VALUE!</v>
      </c>
      <c r="AC108" s="159" t="e">
        <f t="shared" si="71"/>
        <v>#VALUE!</v>
      </c>
      <c r="AD108" s="159" t="e">
        <f t="shared" si="72"/>
        <v>#VALUE!</v>
      </c>
      <c r="AE108" s="160" t="e">
        <f t="shared" si="73"/>
        <v>#VALUE!</v>
      </c>
      <c r="AF108" s="158" t="e">
        <f t="shared" si="74"/>
        <v>#VALUE!</v>
      </c>
      <c r="AG108" s="159" t="e">
        <f t="shared" si="75"/>
        <v>#VALUE!</v>
      </c>
      <c r="AH108" s="159" t="e">
        <f t="shared" si="76"/>
        <v>#VALUE!</v>
      </c>
      <c r="AI108" s="55" t="e">
        <f t="shared" si="77"/>
        <v>#VALUE!</v>
      </c>
      <c r="AJ108" s="158" t="e">
        <f t="shared" si="78"/>
        <v>#VALUE!</v>
      </c>
      <c r="AK108" s="159" t="e">
        <f t="shared" si="79"/>
        <v>#VALUE!</v>
      </c>
      <c r="AL108" s="159" t="e">
        <f t="shared" si="80"/>
        <v>#VALUE!</v>
      </c>
      <c r="AM108" s="160" t="e">
        <f t="shared" si="81"/>
        <v>#VALUE!</v>
      </c>
    </row>
    <row r="109" spans="1:39" ht="12.75">
      <c r="A109" s="193">
        <v>93</v>
      </c>
      <c r="B109" s="200" t="s">
        <v>144</v>
      </c>
      <c r="C109" s="176" t="e">
        <f t="shared" si="84"/>
        <v>#VALUE!</v>
      </c>
      <c r="D109" s="177" t="e">
        <f t="shared" si="59"/>
        <v>#VALUE!</v>
      </c>
      <c r="E109" s="178" t="e">
        <f t="shared" si="85"/>
        <v>#VALUE!</v>
      </c>
      <c r="F109" s="176" t="e">
        <f t="shared" si="60"/>
        <v>#VALUE!</v>
      </c>
      <c r="G109" s="179" t="e">
        <f t="shared" si="82"/>
        <v>#VALUE!</v>
      </c>
      <c r="H109" s="200" t="s">
        <v>144</v>
      </c>
      <c r="I109" s="176" t="e">
        <f t="shared" si="86"/>
        <v>#VALUE!</v>
      </c>
      <c r="J109" s="177" t="e">
        <f t="shared" si="87"/>
        <v>#VALUE!</v>
      </c>
      <c r="K109" s="178" t="e">
        <f t="shared" si="88"/>
        <v>#VALUE!</v>
      </c>
      <c r="L109" s="176" t="e">
        <f t="shared" si="61"/>
        <v>#VALUE!</v>
      </c>
      <c r="M109" s="179" t="e">
        <f t="shared" si="83"/>
        <v>#VALUE!</v>
      </c>
      <c r="N109" s="4"/>
      <c r="O109" s="185">
        <v>93</v>
      </c>
      <c r="P109" s="295" t="e">
        <f t="shared" si="62"/>
        <v>#VALUE!</v>
      </c>
      <c r="Q109" s="186" t="e">
        <f t="shared" si="89"/>
        <v>#VALUE!</v>
      </c>
      <c r="R109" s="184" t="e">
        <f t="shared" si="90"/>
        <v>#VALUE!</v>
      </c>
      <c r="S109" s="184" t="e">
        <f t="shared" si="63"/>
        <v>#VALUE!</v>
      </c>
      <c r="T109" s="295" t="e">
        <f t="shared" si="64"/>
        <v>#VALUE!</v>
      </c>
      <c r="U109" s="186" t="e">
        <f t="shared" si="91"/>
        <v>#VALUE!</v>
      </c>
      <c r="V109" s="184" t="e">
        <f t="shared" si="92"/>
        <v>#VALUE!</v>
      </c>
      <c r="W109" s="184" t="e">
        <f t="shared" si="65"/>
        <v>#VALUE!</v>
      </c>
      <c r="X109" s="158" t="e">
        <f t="shared" si="66"/>
        <v>#VALUE!</v>
      </c>
      <c r="Y109" s="159" t="e">
        <f t="shared" si="67"/>
        <v>#VALUE!</v>
      </c>
      <c r="Z109" s="159" t="e">
        <f t="shared" si="68"/>
        <v>#VALUE!</v>
      </c>
      <c r="AA109" s="55" t="e">
        <f t="shared" si="69"/>
        <v>#VALUE!</v>
      </c>
      <c r="AB109" s="158" t="e">
        <f t="shared" si="70"/>
        <v>#VALUE!</v>
      </c>
      <c r="AC109" s="159" t="e">
        <f t="shared" si="71"/>
        <v>#VALUE!</v>
      </c>
      <c r="AD109" s="159" t="e">
        <f t="shared" si="72"/>
        <v>#VALUE!</v>
      </c>
      <c r="AE109" s="160" t="e">
        <f t="shared" si="73"/>
        <v>#VALUE!</v>
      </c>
      <c r="AF109" s="158" t="e">
        <f t="shared" si="74"/>
        <v>#VALUE!</v>
      </c>
      <c r="AG109" s="159" t="e">
        <f t="shared" si="75"/>
        <v>#VALUE!</v>
      </c>
      <c r="AH109" s="159" t="e">
        <f t="shared" si="76"/>
        <v>#VALUE!</v>
      </c>
      <c r="AI109" s="55" t="e">
        <f t="shared" si="77"/>
        <v>#VALUE!</v>
      </c>
      <c r="AJ109" s="158" t="e">
        <f t="shared" si="78"/>
        <v>#VALUE!</v>
      </c>
      <c r="AK109" s="159" t="e">
        <f t="shared" si="79"/>
        <v>#VALUE!</v>
      </c>
      <c r="AL109" s="159" t="e">
        <f t="shared" si="80"/>
        <v>#VALUE!</v>
      </c>
      <c r="AM109" s="160" t="e">
        <f t="shared" si="81"/>
        <v>#VALUE!</v>
      </c>
    </row>
    <row r="110" spans="1:39" ht="12.75">
      <c r="A110" s="193">
        <v>94</v>
      </c>
      <c r="B110" s="200" t="s">
        <v>144</v>
      </c>
      <c r="C110" s="176" t="e">
        <f t="shared" si="84"/>
        <v>#VALUE!</v>
      </c>
      <c r="D110" s="177" t="e">
        <f t="shared" si="59"/>
        <v>#VALUE!</v>
      </c>
      <c r="E110" s="178" t="e">
        <f t="shared" si="85"/>
        <v>#VALUE!</v>
      </c>
      <c r="F110" s="176" t="e">
        <f t="shared" si="60"/>
        <v>#VALUE!</v>
      </c>
      <c r="G110" s="179" t="e">
        <f t="shared" si="82"/>
        <v>#VALUE!</v>
      </c>
      <c r="H110" s="200" t="s">
        <v>144</v>
      </c>
      <c r="I110" s="176" t="e">
        <f t="shared" si="86"/>
        <v>#VALUE!</v>
      </c>
      <c r="J110" s="177" t="e">
        <f t="shared" si="87"/>
        <v>#VALUE!</v>
      </c>
      <c r="K110" s="178" t="e">
        <f t="shared" si="88"/>
        <v>#VALUE!</v>
      </c>
      <c r="L110" s="176" t="e">
        <f t="shared" si="61"/>
        <v>#VALUE!</v>
      </c>
      <c r="M110" s="179" t="e">
        <f t="shared" si="83"/>
        <v>#VALUE!</v>
      </c>
      <c r="N110" s="4"/>
      <c r="O110" s="185">
        <v>94</v>
      </c>
      <c r="P110" s="295" t="e">
        <f t="shared" si="62"/>
        <v>#VALUE!</v>
      </c>
      <c r="Q110" s="186" t="e">
        <f t="shared" si="89"/>
        <v>#VALUE!</v>
      </c>
      <c r="R110" s="184" t="e">
        <f t="shared" si="90"/>
        <v>#VALUE!</v>
      </c>
      <c r="S110" s="184" t="e">
        <f t="shared" si="63"/>
        <v>#VALUE!</v>
      </c>
      <c r="T110" s="295" t="e">
        <f t="shared" si="64"/>
        <v>#VALUE!</v>
      </c>
      <c r="U110" s="186" t="e">
        <f t="shared" si="91"/>
        <v>#VALUE!</v>
      </c>
      <c r="V110" s="184" t="e">
        <f t="shared" si="92"/>
        <v>#VALUE!</v>
      </c>
      <c r="W110" s="184" t="e">
        <f t="shared" si="65"/>
        <v>#VALUE!</v>
      </c>
      <c r="X110" s="158" t="e">
        <f t="shared" si="66"/>
        <v>#VALUE!</v>
      </c>
      <c r="Y110" s="159" t="e">
        <f t="shared" si="67"/>
        <v>#VALUE!</v>
      </c>
      <c r="Z110" s="159" t="e">
        <f t="shared" si="68"/>
        <v>#VALUE!</v>
      </c>
      <c r="AA110" s="55" t="e">
        <f t="shared" si="69"/>
        <v>#VALUE!</v>
      </c>
      <c r="AB110" s="158" t="e">
        <f t="shared" si="70"/>
        <v>#VALUE!</v>
      </c>
      <c r="AC110" s="159" t="e">
        <f t="shared" si="71"/>
        <v>#VALUE!</v>
      </c>
      <c r="AD110" s="159" t="e">
        <f t="shared" si="72"/>
        <v>#VALUE!</v>
      </c>
      <c r="AE110" s="160" t="e">
        <f t="shared" si="73"/>
        <v>#VALUE!</v>
      </c>
      <c r="AF110" s="158" t="e">
        <f t="shared" si="74"/>
        <v>#VALUE!</v>
      </c>
      <c r="AG110" s="159" t="e">
        <f t="shared" si="75"/>
        <v>#VALUE!</v>
      </c>
      <c r="AH110" s="159" t="e">
        <f t="shared" si="76"/>
        <v>#VALUE!</v>
      </c>
      <c r="AI110" s="55" t="e">
        <f t="shared" si="77"/>
        <v>#VALUE!</v>
      </c>
      <c r="AJ110" s="158" t="e">
        <f t="shared" si="78"/>
        <v>#VALUE!</v>
      </c>
      <c r="AK110" s="159" t="e">
        <f t="shared" si="79"/>
        <v>#VALUE!</v>
      </c>
      <c r="AL110" s="159" t="e">
        <f t="shared" si="80"/>
        <v>#VALUE!</v>
      </c>
      <c r="AM110" s="160" t="e">
        <f t="shared" si="81"/>
        <v>#VALUE!</v>
      </c>
    </row>
    <row r="111" spans="1:39" ht="12.75">
      <c r="A111" s="193">
        <v>95</v>
      </c>
      <c r="B111" s="200" t="s">
        <v>144</v>
      </c>
      <c r="C111" s="176" t="e">
        <f t="shared" si="84"/>
        <v>#VALUE!</v>
      </c>
      <c r="D111" s="177" t="e">
        <f t="shared" si="59"/>
        <v>#VALUE!</v>
      </c>
      <c r="E111" s="178" t="e">
        <f t="shared" si="85"/>
        <v>#VALUE!</v>
      </c>
      <c r="F111" s="176" t="e">
        <f t="shared" si="60"/>
        <v>#VALUE!</v>
      </c>
      <c r="G111" s="179" t="e">
        <f t="shared" si="82"/>
        <v>#VALUE!</v>
      </c>
      <c r="H111" s="200" t="s">
        <v>144</v>
      </c>
      <c r="I111" s="176" t="e">
        <f t="shared" si="86"/>
        <v>#VALUE!</v>
      </c>
      <c r="J111" s="177" t="e">
        <f t="shared" si="87"/>
        <v>#VALUE!</v>
      </c>
      <c r="K111" s="178" t="e">
        <f t="shared" si="88"/>
        <v>#VALUE!</v>
      </c>
      <c r="L111" s="176" t="e">
        <f t="shared" si="61"/>
        <v>#VALUE!</v>
      </c>
      <c r="M111" s="179" t="e">
        <f t="shared" si="83"/>
        <v>#VALUE!</v>
      </c>
      <c r="N111" s="4"/>
      <c r="O111" s="185">
        <v>95</v>
      </c>
      <c r="P111" s="295" t="e">
        <f t="shared" si="62"/>
        <v>#VALUE!</v>
      </c>
      <c r="Q111" s="186" t="e">
        <f t="shared" si="89"/>
        <v>#VALUE!</v>
      </c>
      <c r="R111" s="184" t="e">
        <f t="shared" si="90"/>
        <v>#VALUE!</v>
      </c>
      <c r="S111" s="184" t="e">
        <f t="shared" si="63"/>
        <v>#VALUE!</v>
      </c>
      <c r="T111" s="295" t="e">
        <f t="shared" si="64"/>
        <v>#VALUE!</v>
      </c>
      <c r="U111" s="186" t="e">
        <f t="shared" si="91"/>
        <v>#VALUE!</v>
      </c>
      <c r="V111" s="184" t="e">
        <f t="shared" si="92"/>
        <v>#VALUE!</v>
      </c>
      <c r="W111" s="184" t="e">
        <f t="shared" si="65"/>
        <v>#VALUE!</v>
      </c>
      <c r="X111" s="158" t="e">
        <f t="shared" si="66"/>
        <v>#VALUE!</v>
      </c>
      <c r="Y111" s="159" t="e">
        <f t="shared" si="67"/>
        <v>#VALUE!</v>
      </c>
      <c r="Z111" s="159" t="e">
        <f t="shared" si="68"/>
        <v>#VALUE!</v>
      </c>
      <c r="AA111" s="55" t="e">
        <f t="shared" si="69"/>
        <v>#VALUE!</v>
      </c>
      <c r="AB111" s="158" t="e">
        <f t="shared" si="70"/>
        <v>#VALUE!</v>
      </c>
      <c r="AC111" s="159" t="e">
        <f t="shared" si="71"/>
        <v>#VALUE!</v>
      </c>
      <c r="AD111" s="159" t="e">
        <f t="shared" si="72"/>
        <v>#VALUE!</v>
      </c>
      <c r="AE111" s="160" t="e">
        <f t="shared" si="73"/>
        <v>#VALUE!</v>
      </c>
      <c r="AF111" s="158" t="e">
        <f t="shared" si="74"/>
        <v>#VALUE!</v>
      </c>
      <c r="AG111" s="159" t="e">
        <f t="shared" si="75"/>
        <v>#VALUE!</v>
      </c>
      <c r="AH111" s="159" t="e">
        <f t="shared" si="76"/>
        <v>#VALUE!</v>
      </c>
      <c r="AI111" s="55" t="e">
        <f t="shared" si="77"/>
        <v>#VALUE!</v>
      </c>
      <c r="AJ111" s="158" t="e">
        <f t="shared" si="78"/>
        <v>#VALUE!</v>
      </c>
      <c r="AK111" s="159" t="e">
        <f t="shared" si="79"/>
        <v>#VALUE!</v>
      </c>
      <c r="AL111" s="159" t="e">
        <f t="shared" si="80"/>
        <v>#VALUE!</v>
      </c>
      <c r="AM111" s="160" t="e">
        <f t="shared" si="81"/>
        <v>#VALUE!</v>
      </c>
    </row>
    <row r="112" spans="1:39" ht="12.75">
      <c r="A112" s="193">
        <v>96</v>
      </c>
      <c r="B112" s="200" t="s">
        <v>144</v>
      </c>
      <c r="C112" s="176" t="e">
        <f t="shared" si="84"/>
        <v>#VALUE!</v>
      </c>
      <c r="D112" s="177" t="e">
        <f t="shared" si="59"/>
        <v>#VALUE!</v>
      </c>
      <c r="E112" s="178" t="e">
        <f t="shared" si="85"/>
        <v>#VALUE!</v>
      </c>
      <c r="F112" s="176" t="e">
        <f t="shared" si="60"/>
        <v>#VALUE!</v>
      </c>
      <c r="G112" s="179" t="e">
        <f t="shared" si="82"/>
        <v>#VALUE!</v>
      </c>
      <c r="H112" s="200" t="s">
        <v>144</v>
      </c>
      <c r="I112" s="176" t="e">
        <f t="shared" si="86"/>
        <v>#VALUE!</v>
      </c>
      <c r="J112" s="177" t="e">
        <f t="shared" si="87"/>
        <v>#VALUE!</v>
      </c>
      <c r="K112" s="178" t="e">
        <f t="shared" si="88"/>
        <v>#VALUE!</v>
      </c>
      <c r="L112" s="176" t="e">
        <f t="shared" si="61"/>
        <v>#VALUE!</v>
      </c>
      <c r="M112" s="179" t="e">
        <f t="shared" si="83"/>
        <v>#VALUE!</v>
      </c>
      <c r="N112" s="4"/>
      <c r="O112" s="185">
        <v>96</v>
      </c>
      <c r="P112" s="295" t="e">
        <f t="shared" si="62"/>
        <v>#VALUE!</v>
      </c>
      <c r="Q112" s="186" t="e">
        <f t="shared" si="89"/>
        <v>#VALUE!</v>
      </c>
      <c r="R112" s="184" t="e">
        <f t="shared" si="90"/>
        <v>#VALUE!</v>
      </c>
      <c r="S112" s="184" t="e">
        <f t="shared" si="63"/>
        <v>#VALUE!</v>
      </c>
      <c r="T112" s="295" t="e">
        <f t="shared" si="64"/>
        <v>#VALUE!</v>
      </c>
      <c r="U112" s="186" t="e">
        <f t="shared" si="91"/>
        <v>#VALUE!</v>
      </c>
      <c r="V112" s="184" t="e">
        <f t="shared" si="92"/>
        <v>#VALUE!</v>
      </c>
      <c r="W112" s="184" t="e">
        <f t="shared" si="65"/>
        <v>#VALUE!</v>
      </c>
      <c r="X112" s="158" t="e">
        <f t="shared" si="66"/>
        <v>#VALUE!</v>
      </c>
      <c r="Y112" s="159" t="e">
        <f t="shared" si="67"/>
        <v>#VALUE!</v>
      </c>
      <c r="Z112" s="159" t="e">
        <f t="shared" si="68"/>
        <v>#VALUE!</v>
      </c>
      <c r="AA112" s="55" t="e">
        <f t="shared" si="69"/>
        <v>#VALUE!</v>
      </c>
      <c r="AB112" s="158" t="e">
        <f t="shared" si="70"/>
        <v>#VALUE!</v>
      </c>
      <c r="AC112" s="159" t="e">
        <f t="shared" si="71"/>
        <v>#VALUE!</v>
      </c>
      <c r="AD112" s="159" t="e">
        <f t="shared" si="72"/>
        <v>#VALUE!</v>
      </c>
      <c r="AE112" s="160" t="e">
        <f t="shared" si="73"/>
        <v>#VALUE!</v>
      </c>
      <c r="AF112" s="158" t="e">
        <f t="shared" si="74"/>
        <v>#VALUE!</v>
      </c>
      <c r="AG112" s="159" t="e">
        <f t="shared" si="75"/>
        <v>#VALUE!</v>
      </c>
      <c r="AH112" s="159" t="e">
        <f t="shared" si="76"/>
        <v>#VALUE!</v>
      </c>
      <c r="AI112" s="55" t="e">
        <f t="shared" si="77"/>
        <v>#VALUE!</v>
      </c>
      <c r="AJ112" s="158" t="e">
        <f t="shared" si="78"/>
        <v>#VALUE!</v>
      </c>
      <c r="AK112" s="159" t="e">
        <f t="shared" si="79"/>
        <v>#VALUE!</v>
      </c>
      <c r="AL112" s="159" t="e">
        <f t="shared" si="80"/>
        <v>#VALUE!</v>
      </c>
      <c r="AM112" s="160" t="e">
        <f t="shared" si="81"/>
        <v>#VALUE!</v>
      </c>
    </row>
    <row r="113" spans="1:39" ht="12.75">
      <c r="A113" s="193">
        <v>97</v>
      </c>
      <c r="B113" s="200" t="s">
        <v>144</v>
      </c>
      <c r="C113" s="176" t="e">
        <f t="shared" si="84"/>
        <v>#VALUE!</v>
      </c>
      <c r="D113" s="177" t="e">
        <f t="shared" si="59"/>
        <v>#VALUE!</v>
      </c>
      <c r="E113" s="178" t="e">
        <f t="shared" si="85"/>
        <v>#VALUE!</v>
      </c>
      <c r="F113" s="176" t="e">
        <f t="shared" si="60"/>
        <v>#VALUE!</v>
      </c>
      <c r="G113" s="179" t="e">
        <f t="shared" si="82"/>
        <v>#VALUE!</v>
      </c>
      <c r="H113" s="200" t="s">
        <v>144</v>
      </c>
      <c r="I113" s="176" t="e">
        <f t="shared" si="86"/>
        <v>#VALUE!</v>
      </c>
      <c r="J113" s="177" t="e">
        <f t="shared" si="87"/>
        <v>#VALUE!</v>
      </c>
      <c r="K113" s="178" t="e">
        <f t="shared" si="88"/>
        <v>#VALUE!</v>
      </c>
      <c r="L113" s="176" t="e">
        <f t="shared" si="61"/>
        <v>#VALUE!</v>
      </c>
      <c r="M113" s="179" t="e">
        <f t="shared" si="83"/>
        <v>#VALUE!</v>
      </c>
      <c r="N113" s="4"/>
      <c r="O113" s="185">
        <v>97</v>
      </c>
      <c r="P113" s="295" t="e">
        <f t="shared" si="62"/>
        <v>#VALUE!</v>
      </c>
      <c r="Q113" s="186" t="e">
        <f t="shared" si="89"/>
        <v>#VALUE!</v>
      </c>
      <c r="R113" s="184" t="e">
        <f t="shared" si="90"/>
        <v>#VALUE!</v>
      </c>
      <c r="S113" s="184" t="e">
        <f t="shared" si="63"/>
        <v>#VALUE!</v>
      </c>
      <c r="T113" s="295" t="e">
        <f t="shared" si="64"/>
        <v>#VALUE!</v>
      </c>
      <c r="U113" s="186" t="e">
        <f t="shared" si="91"/>
        <v>#VALUE!</v>
      </c>
      <c r="V113" s="184" t="e">
        <f t="shared" si="92"/>
        <v>#VALUE!</v>
      </c>
      <c r="W113" s="184" t="e">
        <f t="shared" si="65"/>
        <v>#VALUE!</v>
      </c>
      <c r="X113" s="158" t="e">
        <f t="shared" si="66"/>
        <v>#VALUE!</v>
      </c>
      <c r="Y113" s="159" t="e">
        <f t="shared" si="67"/>
        <v>#VALUE!</v>
      </c>
      <c r="Z113" s="159" t="e">
        <f t="shared" si="68"/>
        <v>#VALUE!</v>
      </c>
      <c r="AA113" s="55" t="e">
        <f t="shared" si="69"/>
        <v>#VALUE!</v>
      </c>
      <c r="AB113" s="158" t="e">
        <f t="shared" si="70"/>
        <v>#VALUE!</v>
      </c>
      <c r="AC113" s="159" t="e">
        <f t="shared" si="71"/>
        <v>#VALUE!</v>
      </c>
      <c r="AD113" s="159" t="e">
        <f t="shared" si="72"/>
        <v>#VALUE!</v>
      </c>
      <c r="AE113" s="160" t="e">
        <f t="shared" si="73"/>
        <v>#VALUE!</v>
      </c>
      <c r="AF113" s="158" t="e">
        <f t="shared" si="74"/>
        <v>#VALUE!</v>
      </c>
      <c r="AG113" s="159" t="e">
        <f t="shared" si="75"/>
        <v>#VALUE!</v>
      </c>
      <c r="AH113" s="159" t="e">
        <f t="shared" si="76"/>
        <v>#VALUE!</v>
      </c>
      <c r="AI113" s="55" t="e">
        <f t="shared" si="77"/>
        <v>#VALUE!</v>
      </c>
      <c r="AJ113" s="158" t="e">
        <f t="shared" si="78"/>
        <v>#VALUE!</v>
      </c>
      <c r="AK113" s="159" t="e">
        <f t="shared" si="79"/>
        <v>#VALUE!</v>
      </c>
      <c r="AL113" s="159" t="e">
        <f t="shared" si="80"/>
        <v>#VALUE!</v>
      </c>
      <c r="AM113" s="160" t="e">
        <f t="shared" si="81"/>
        <v>#VALUE!</v>
      </c>
    </row>
    <row r="114" spans="1:39" ht="12.75">
      <c r="A114" s="193">
        <v>98</v>
      </c>
      <c r="B114" s="200" t="s">
        <v>144</v>
      </c>
      <c r="C114" s="176" t="e">
        <f t="shared" si="84"/>
        <v>#VALUE!</v>
      </c>
      <c r="D114" s="177" t="e">
        <f t="shared" si="59"/>
        <v>#VALUE!</v>
      </c>
      <c r="E114" s="178" t="e">
        <f t="shared" si="85"/>
        <v>#VALUE!</v>
      </c>
      <c r="F114" s="176" t="e">
        <f t="shared" si="60"/>
        <v>#VALUE!</v>
      </c>
      <c r="G114" s="179" t="e">
        <f t="shared" si="82"/>
        <v>#VALUE!</v>
      </c>
      <c r="H114" s="200" t="s">
        <v>144</v>
      </c>
      <c r="I114" s="176" t="e">
        <f t="shared" si="86"/>
        <v>#VALUE!</v>
      </c>
      <c r="J114" s="177" t="e">
        <f t="shared" si="87"/>
        <v>#VALUE!</v>
      </c>
      <c r="K114" s="178" t="e">
        <f t="shared" si="88"/>
        <v>#VALUE!</v>
      </c>
      <c r="L114" s="176" t="e">
        <f t="shared" si="61"/>
        <v>#VALUE!</v>
      </c>
      <c r="M114" s="179" t="e">
        <f t="shared" si="83"/>
        <v>#VALUE!</v>
      </c>
      <c r="N114" s="4"/>
      <c r="O114" s="185">
        <v>98</v>
      </c>
      <c r="P114" s="295" t="e">
        <f t="shared" si="62"/>
        <v>#VALUE!</v>
      </c>
      <c r="Q114" s="186" t="e">
        <f t="shared" si="89"/>
        <v>#VALUE!</v>
      </c>
      <c r="R114" s="184" t="e">
        <f t="shared" si="90"/>
        <v>#VALUE!</v>
      </c>
      <c r="S114" s="184" t="e">
        <f t="shared" si="63"/>
        <v>#VALUE!</v>
      </c>
      <c r="T114" s="295" t="e">
        <f t="shared" si="64"/>
        <v>#VALUE!</v>
      </c>
      <c r="U114" s="186" t="e">
        <f t="shared" si="91"/>
        <v>#VALUE!</v>
      </c>
      <c r="V114" s="184" t="e">
        <f t="shared" si="92"/>
        <v>#VALUE!</v>
      </c>
      <c r="W114" s="184" t="e">
        <f t="shared" si="65"/>
        <v>#VALUE!</v>
      </c>
      <c r="X114" s="158" t="e">
        <f t="shared" si="66"/>
        <v>#VALUE!</v>
      </c>
      <c r="Y114" s="159" t="e">
        <f t="shared" si="67"/>
        <v>#VALUE!</v>
      </c>
      <c r="Z114" s="159" t="e">
        <f t="shared" si="68"/>
        <v>#VALUE!</v>
      </c>
      <c r="AA114" s="55" t="e">
        <f t="shared" si="69"/>
        <v>#VALUE!</v>
      </c>
      <c r="AB114" s="158" t="e">
        <f t="shared" si="70"/>
        <v>#VALUE!</v>
      </c>
      <c r="AC114" s="159" t="e">
        <f t="shared" si="71"/>
        <v>#VALUE!</v>
      </c>
      <c r="AD114" s="159" t="e">
        <f t="shared" si="72"/>
        <v>#VALUE!</v>
      </c>
      <c r="AE114" s="160" t="e">
        <f t="shared" si="73"/>
        <v>#VALUE!</v>
      </c>
      <c r="AF114" s="158" t="e">
        <f t="shared" si="74"/>
        <v>#VALUE!</v>
      </c>
      <c r="AG114" s="159" t="e">
        <f t="shared" si="75"/>
        <v>#VALUE!</v>
      </c>
      <c r="AH114" s="159" t="e">
        <f t="shared" si="76"/>
        <v>#VALUE!</v>
      </c>
      <c r="AI114" s="55" t="e">
        <f t="shared" si="77"/>
        <v>#VALUE!</v>
      </c>
      <c r="AJ114" s="158" t="e">
        <f t="shared" si="78"/>
        <v>#VALUE!</v>
      </c>
      <c r="AK114" s="159" t="e">
        <f t="shared" si="79"/>
        <v>#VALUE!</v>
      </c>
      <c r="AL114" s="159" t="e">
        <f t="shared" si="80"/>
        <v>#VALUE!</v>
      </c>
      <c r="AM114" s="160" t="e">
        <f t="shared" si="81"/>
        <v>#VALUE!</v>
      </c>
    </row>
    <row r="115" spans="1:39" ht="12.75">
      <c r="A115" s="193">
        <v>99</v>
      </c>
      <c r="B115" s="200" t="s">
        <v>144</v>
      </c>
      <c r="C115" s="176" t="e">
        <f t="shared" si="84"/>
        <v>#VALUE!</v>
      </c>
      <c r="D115" s="177" t="e">
        <f t="shared" si="59"/>
        <v>#VALUE!</v>
      </c>
      <c r="E115" s="178" t="e">
        <f t="shared" si="85"/>
        <v>#VALUE!</v>
      </c>
      <c r="F115" s="176" t="e">
        <f t="shared" si="60"/>
        <v>#VALUE!</v>
      </c>
      <c r="G115" s="179" t="e">
        <f t="shared" si="82"/>
        <v>#VALUE!</v>
      </c>
      <c r="H115" s="200" t="s">
        <v>144</v>
      </c>
      <c r="I115" s="176" t="e">
        <f t="shared" si="86"/>
        <v>#VALUE!</v>
      </c>
      <c r="J115" s="177" t="e">
        <f t="shared" si="87"/>
        <v>#VALUE!</v>
      </c>
      <c r="K115" s="178" t="e">
        <f t="shared" si="88"/>
        <v>#VALUE!</v>
      </c>
      <c r="L115" s="176" t="e">
        <f t="shared" si="61"/>
        <v>#VALUE!</v>
      </c>
      <c r="M115" s="179" t="e">
        <f t="shared" si="83"/>
        <v>#VALUE!</v>
      </c>
      <c r="N115" s="4"/>
      <c r="O115" s="185">
        <v>99</v>
      </c>
      <c r="P115" s="295" t="e">
        <f t="shared" si="62"/>
        <v>#VALUE!</v>
      </c>
      <c r="Q115" s="186" t="e">
        <f t="shared" si="89"/>
        <v>#VALUE!</v>
      </c>
      <c r="R115" s="184" t="e">
        <f t="shared" si="90"/>
        <v>#VALUE!</v>
      </c>
      <c r="S115" s="184" t="e">
        <f t="shared" si="63"/>
        <v>#VALUE!</v>
      </c>
      <c r="T115" s="295" t="e">
        <f t="shared" si="64"/>
        <v>#VALUE!</v>
      </c>
      <c r="U115" s="186" t="e">
        <f t="shared" si="91"/>
        <v>#VALUE!</v>
      </c>
      <c r="V115" s="184" t="e">
        <f t="shared" si="92"/>
        <v>#VALUE!</v>
      </c>
      <c r="W115" s="184" t="e">
        <f t="shared" si="65"/>
        <v>#VALUE!</v>
      </c>
      <c r="X115" s="158" t="e">
        <f t="shared" si="66"/>
        <v>#VALUE!</v>
      </c>
      <c r="Y115" s="159" t="e">
        <f t="shared" si="67"/>
        <v>#VALUE!</v>
      </c>
      <c r="Z115" s="159" t="e">
        <f t="shared" si="68"/>
        <v>#VALUE!</v>
      </c>
      <c r="AA115" s="55" t="e">
        <f t="shared" si="69"/>
        <v>#VALUE!</v>
      </c>
      <c r="AB115" s="158" t="e">
        <f t="shared" si="70"/>
        <v>#VALUE!</v>
      </c>
      <c r="AC115" s="159" t="e">
        <f t="shared" si="71"/>
        <v>#VALUE!</v>
      </c>
      <c r="AD115" s="159" t="e">
        <f t="shared" si="72"/>
        <v>#VALUE!</v>
      </c>
      <c r="AE115" s="160" t="e">
        <f t="shared" si="73"/>
        <v>#VALUE!</v>
      </c>
      <c r="AF115" s="158" t="e">
        <f t="shared" si="74"/>
        <v>#VALUE!</v>
      </c>
      <c r="AG115" s="159" t="e">
        <f t="shared" si="75"/>
        <v>#VALUE!</v>
      </c>
      <c r="AH115" s="159" t="e">
        <f t="shared" si="76"/>
        <v>#VALUE!</v>
      </c>
      <c r="AI115" s="55" t="e">
        <f t="shared" si="77"/>
        <v>#VALUE!</v>
      </c>
      <c r="AJ115" s="158" t="e">
        <f t="shared" si="78"/>
        <v>#VALUE!</v>
      </c>
      <c r="AK115" s="159" t="e">
        <f t="shared" si="79"/>
        <v>#VALUE!</v>
      </c>
      <c r="AL115" s="159" t="e">
        <f t="shared" si="80"/>
        <v>#VALUE!</v>
      </c>
      <c r="AM115" s="160" t="e">
        <f t="shared" si="81"/>
        <v>#VALUE!</v>
      </c>
    </row>
    <row r="116" spans="1:39" ht="12.75">
      <c r="A116" s="193">
        <v>100</v>
      </c>
      <c r="B116" s="200" t="s">
        <v>144</v>
      </c>
      <c r="C116" s="176" t="e">
        <f t="shared" si="84"/>
        <v>#VALUE!</v>
      </c>
      <c r="D116" s="177" t="e">
        <f t="shared" si="59"/>
        <v>#VALUE!</v>
      </c>
      <c r="E116" s="178" t="e">
        <f t="shared" si="85"/>
        <v>#VALUE!</v>
      </c>
      <c r="F116" s="176" t="e">
        <f t="shared" si="60"/>
        <v>#VALUE!</v>
      </c>
      <c r="G116" s="179" t="e">
        <f t="shared" si="82"/>
        <v>#VALUE!</v>
      </c>
      <c r="H116" s="200" t="s">
        <v>144</v>
      </c>
      <c r="I116" s="176" t="e">
        <f t="shared" si="86"/>
        <v>#VALUE!</v>
      </c>
      <c r="J116" s="177" t="e">
        <f t="shared" si="87"/>
        <v>#VALUE!</v>
      </c>
      <c r="K116" s="178" t="e">
        <f t="shared" si="88"/>
        <v>#VALUE!</v>
      </c>
      <c r="L116" s="176" t="e">
        <f t="shared" si="61"/>
        <v>#VALUE!</v>
      </c>
      <c r="M116" s="179" t="e">
        <f t="shared" si="83"/>
        <v>#VALUE!</v>
      </c>
      <c r="N116" s="4"/>
      <c r="O116" s="185">
        <v>100</v>
      </c>
      <c r="P116" s="295" t="e">
        <f t="shared" si="62"/>
        <v>#VALUE!</v>
      </c>
      <c r="Q116" s="186" t="e">
        <f t="shared" si="89"/>
        <v>#VALUE!</v>
      </c>
      <c r="R116" s="184" t="e">
        <f t="shared" si="90"/>
        <v>#VALUE!</v>
      </c>
      <c r="S116" s="184" t="e">
        <f t="shared" si="63"/>
        <v>#VALUE!</v>
      </c>
      <c r="T116" s="295" t="e">
        <f t="shared" si="64"/>
        <v>#VALUE!</v>
      </c>
      <c r="U116" s="186" t="e">
        <f t="shared" si="91"/>
        <v>#VALUE!</v>
      </c>
      <c r="V116" s="184" t="e">
        <f t="shared" si="92"/>
        <v>#VALUE!</v>
      </c>
      <c r="W116" s="184" t="e">
        <f t="shared" si="65"/>
        <v>#VALUE!</v>
      </c>
      <c r="X116" s="158" t="e">
        <f t="shared" si="66"/>
        <v>#VALUE!</v>
      </c>
      <c r="Y116" s="159" t="e">
        <f t="shared" si="67"/>
        <v>#VALUE!</v>
      </c>
      <c r="Z116" s="159" t="e">
        <f t="shared" si="68"/>
        <v>#VALUE!</v>
      </c>
      <c r="AA116" s="55" t="e">
        <f t="shared" si="69"/>
        <v>#VALUE!</v>
      </c>
      <c r="AB116" s="158" t="e">
        <f t="shared" si="70"/>
        <v>#VALUE!</v>
      </c>
      <c r="AC116" s="159" t="e">
        <f t="shared" si="71"/>
        <v>#VALUE!</v>
      </c>
      <c r="AD116" s="159" t="e">
        <f t="shared" si="72"/>
        <v>#VALUE!</v>
      </c>
      <c r="AE116" s="160" t="e">
        <f t="shared" si="73"/>
        <v>#VALUE!</v>
      </c>
      <c r="AF116" s="158" t="e">
        <f t="shared" si="74"/>
        <v>#VALUE!</v>
      </c>
      <c r="AG116" s="159" t="e">
        <f t="shared" si="75"/>
        <v>#VALUE!</v>
      </c>
      <c r="AH116" s="159" t="e">
        <f t="shared" si="76"/>
        <v>#VALUE!</v>
      </c>
      <c r="AI116" s="55" t="e">
        <f t="shared" si="77"/>
        <v>#VALUE!</v>
      </c>
      <c r="AJ116" s="158" t="e">
        <f t="shared" si="78"/>
        <v>#VALUE!</v>
      </c>
      <c r="AK116" s="159" t="e">
        <f t="shared" si="79"/>
        <v>#VALUE!</v>
      </c>
      <c r="AL116" s="159" t="e">
        <f t="shared" si="80"/>
        <v>#VALUE!</v>
      </c>
      <c r="AM116" s="160" t="e">
        <f t="shared" si="81"/>
        <v>#VALUE!</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
  <sheetViews>
    <sheetView workbookViewId="0" topLeftCell="A1">
      <selection activeCell="O1" sqref="O1"/>
    </sheetView>
  </sheetViews>
  <sheetFormatPr defaultColWidth="11.421875" defaultRowHeight="12.75"/>
  <sheetData>
    <row r="1" spans="1:15" ht="16.5">
      <c r="A1" s="7" t="s">
        <v>225</v>
      </c>
      <c r="B1" s="7"/>
      <c r="C1" s="8"/>
      <c r="D1" s="8"/>
      <c r="E1" s="8"/>
      <c r="F1" s="8"/>
      <c r="G1" s="19"/>
      <c r="H1" s="8"/>
      <c r="I1" s="8"/>
      <c r="J1" s="8"/>
      <c r="K1" s="8"/>
      <c r="L1" s="75" t="s">
        <v>231</v>
      </c>
      <c r="O1" s="75"/>
    </row>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BC114"/>
  <sheetViews>
    <sheetView workbookViewId="0" topLeftCell="A1">
      <selection activeCell="H6" sqref="H6"/>
    </sheetView>
  </sheetViews>
  <sheetFormatPr defaultColWidth="11.421875" defaultRowHeight="12.75"/>
  <cols>
    <col min="1" max="8" width="8.7109375" style="1" customWidth="1"/>
    <col min="9" max="39" width="8.7109375" style="0" customWidth="1"/>
  </cols>
  <sheetData>
    <row r="1" spans="1:13" s="8" customFormat="1" ht="16.5">
      <c r="A1" s="7" t="s">
        <v>226</v>
      </c>
      <c r="B1" s="7"/>
      <c r="M1" s="75" t="s">
        <v>231</v>
      </c>
    </row>
    <row r="2" spans="9:39" ht="12.75">
      <c r="I2" s="38"/>
      <c r="J2" s="41"/>
      <c r="AI2" s="1"/>
      <c r="AJ2" s="2"/>
      <c r="AK2" s="1"/>
      <c r="AL2" s="67"/>
      <c r="AM2" s="1"/>
    </row>
    <row r="3" spans="1:40" ht="14.25">
      <c r="A3" s="2" t="s">
        <v>75</v>
      </c>
      <c r="B3" s="163">
        <v>0</v>
      </c>
      <c r="C3" s="164" t="s">
        <v>47</v>
      </c>
      <c r="D3" s="165">
        <v>250</v>
      </c>
      <c r="E3" s="315" t="s">
        <v>48</v>
      </c>
      <c r="F3" s="167">
        <v>100</v>
      </c>
      <c r="G3" s="169" t="s">
        <v>150</v>
      </c>
      <c r="I3" s="1"/>
      <c r="J3" s="1"/>
      <c r="K3" s="1"/>
      <c r="L3" s="1"/>
      <c r="M3" s="26"/>
      <c r="AI3" s="1"/>
      <c r="AJ3" s="2"/>
      <c r="AK3" s="1"/>
      <c r="AL3" s="67"/>
      <c r="AM3" s="1"/>
      <c r="AN3" s="29"/>
    </row>
    <row r="4" spans="1:40" ht="12.75">
      <c r="A4" s="2"/>
      <c r="B4" s="191"/>
      <c r="C4" s="164"/>
      <c r="D4" s="191"/>
      <c r="E4" s="166"/>
      <c r="F4" s="167"/>
      <c r="G4" s="187"/>
      <c r="I4" s="1"/>
      <c r="J4" s="1"/>
      <c r="K4" s="1"/>
      <c r="L4" s="1"/>
      <c r="AI4" s="1"/>
      <c r="AJ4" s="5"/>
      <c r="AK4" s="2"/>
      <c r="AL4" s="67"/>
      <c r="AM4" s="67"/>
      <c r="AN4" s="29"/>
    </row>
    <row r="5" spans="2:13" ht="12.75">
      <c r="B5" s="263" t="s">
        <v>49</v>
      </c>
      <c r="C5" s="267"/>
      <c r="D5" s="267"/>
      <c r="E5" s="267"/>
      <c r="F5" s="265"/>
      <c r="G5" s="268"/>
      <c r="H5" s="263" t="s">
        <v>50</v>
      </c>
      <c r="I5" s="167"/>
      <c r="J5" s="167"/>
      <c r="K5" s="167"/>
      <c r="L5" s="167"/>
      <c r="M5" s="194"/>
    </row>
    <row r="6" spans="1:28" ht="14.25">
      <c r="A6" s="77" t="s">
        <v>68</v>
      </c>
      <c r="B6" s="339">
        <v>7.5</v>
      </c>
      <c r="C6" s="316" t="str">
        <f>$E$3</f>
        <v>mg/m³</v>
      </c>
      <c r="D6" s="170">
        <f>B6*100/($D$3-$B$3)</f>
        <v>3</v>
      </c>
      <c r="E6" s="187" t="s">
        <v>150</v>
      </c>
      <c r="G6" s="169"/>
      <c r="H6" s="339">
        <v>7.5</v>
      </c>
      <c r="I6" s="321" t="str">
        <f>$E$3</f>
        <v>mg/m³</v>
      </c>
      <c r="J6" s="168">
        <f>H6*100/($D$3-$B$3)</f>
        <v>3</v>
      </c>
      <c r="K6" s="187" t="s">
        <v>150</v>
      </c>
      <c r="L6" s="69"/>
      <c r="M6" s="171"/>
      <c r="AB6" t="s">
        <v>144</v>
      </c>
    </row>
    <row r="7" spans="1:13" ht="12.75">
      <c r="A7" s="2" t="s">
        <v>62</v>
      </c>
      <c r="B7" s="200">
        <v>0</v>
      </c>
      <c r="C7" s="316" t="str">
        <f>$E$3</f>
        <v>mg/m³</v>
      </c>
      <c r="D7" s="170">
        <f>B7*100/($D$3-$B$3)</f>
        <v>0</v>
      </c>
      <c r="E7" s="69" t="s">
        <v>150</v>
      </c>
      <c r="G7" s="171"/>
      <c r="H7" s="200">
        <v>200</v>
      </c>
      <c r="I7" s="316" t="str">
        <f>$E$3</f>
        <v>mg/m³</v>
      </c>
      <c r="J7" s="170">
        <f>H7*100/($D$3-$B$3)</f>
        <v>80</v>
      </c>
      <c r="K7" s="69" t="s">
        <v>150</v>
      </c>
      <c r="L7" s="69"/>
      <c r="M7" s="171"/>
    </row>
    <row r="8" spans="1:13" ht="14.25">
      <c r="A8" s="5" t="s">
        <v>69</v>
      </c>
      <c r="B8" s="202">
        <f>0.501*B6</f>
        <v>3.7575</v>
      </c>
      <c r="C8" s="316" t="str">
        <f>$E$3</f>
        <v>mg/m³</v>
      </c>
      <c r="D8" s="170">
        <f>B8*100/($D$3-$B$3)</f>
        <v>1.503</v>
      </c>
      <c r="E8" s="69" t="s">
        <v>150</v>
      </c>
      <c r="G8" s="171"/>
      <c r="H8" s="201">
        <f>0.501*H6</f>
        <v>3.7575</v>
      </c>
      <c r="I8" s="316" t="str">
        <f>$E$3</f>
        <v>mg/m³</v>
      </c>
      <c r="J8" s="170">
        <f>H8*100/($D$3-$B$3)</f>
        <v>1.503</v>
      </c>
      <c r="K8" s="69" t="s">
        <v>150</v>
      </c>
      <c r="L8" s="69"/>
      <c r="M8" s="171"/>
    </row>
    <row r="9" spans="1:24" ht="14.25">
      <c r="A9" s="5" t="s">
        <v>70</v>
      </c>
      <c r="B9" s="202">
        <f>2.85*B6</f>
        <v>21.375</v>
      </c>
      <c r="C9" s="316" t="str">
        <f>$E$3</f>
        <v>mg/m³</v>
      </c>
      <c r="D9" s="170">
        <f>B9*100/($D$3-$B$3)</f>
        <v>8.55</v>
      </c>
      <c r="E9" s="69" t="s">
        <v>150</v>
      </c>
      <c r="G9" s="188"/>
      <c r="H9" s="201">
        <f>2.85*H6</f>
        <v>21.375</v>
      </c>
      <c r="I9" s="316" t="str">
        <f>$E$3</f>
        <v>mg/m³</v>
      </c>
      <c r="J9" s="170">
        <f>H9*100/($D$3-$B$3)</f>
        <v>8.55</v>
      </c>
      <c r="K9" s="69" t="s">
        <v>150</v>
      </c>
      <c r="L9" s="190"/>
      <c r="M9" s="188"/>
      <c r="P9" s="5" t="s">
        <v>224</v>
      </c>
      <c r="V9" s="5"/>
      <c r="W9" s="5"/>
      <c r="X9" s="5" t="s">
        <v>13</v>
      </c>
    </row>
    <row r="10" spans="1:55" ht="14.25">
      <c r="A10" s="68" t="s">
        <v>71</v>
      </c>
      <c r="B10" s="203">
        <f>B9+B8</f>
        <v>25.1325</v>
      </c>
      <c r="C10" s="316" t="str">
        <f>$E$3</f>
        <v>mg/m³</v>
      </c>
      <c r="D10" s="170">
        <f>B10*100/($D$3-$B$3)</f>
        <v>10.053</v>
      </c>
      <c r="E10" s="69" t="s">
        <v>150</v>
      </c>
      <c r="G10" s="171"/>
      <c r="H10" s="201">
        <f>H9+H8</f>
        <v>25.1325</v>
      </c>
      <c r="I10" s="322" t="str">
        <f>$E$3</f>
        <v>mg/m³</v>
      </c>
      <c r="J10" s="170">
        <f>H10*100/($D$3-$B$3)</f>
        <v>10.053</v>
      </c>
      <c r="K10" s="69" t="s">
        <v>150</v>
      </c>
      <c r="L10" s="69"/>
      <c r="M10" s="171"/>
      <c r="X10" s="291" t="s">
        <v>49</v>
      </c>
      <c r="Y10" s="298"/>
      <c r="Z10" s="298"/>
      <c r="AA10" s="298"/>
      <c r="AB10" s="298"/>
      <c r="AC10" s="298"/>
      <c r="AD10" s="298"/>
      <c r="AE10" s="298"/>
      <c r="AF10" s="291" t="s">
        <v>50</v>
      </c>
      <c r="AG10" s="298"/>
      <c r="AH10" s="298"/>
      <c r="AI10" s="298"/>
      <c r="AJ10" s="298"/>
      <c r="AK10" s="161"/>
      <c r="AL10" s="161"/>
      <c r="AM10" s="162"/>
      <c r="AN10" s="225" t="s">
        <v>49</v>
      </c>
      <c r="AO10" s="161"/>
      <c r="AP10" s="161"/>
      <c r="AQ10" s="161"/>
      <c r="AR10" s="161"/>
      <c r="AS10" s="161"/>
      <c r="AT10" s="161"/>
      <c r="AU10" s="161"/>
      <c r="AV10" s="225" t="s">
        <v>50</v>
      </c>
      <c r="AW10" s="161"/>
      <c r="AX10" s="161"/>
      <c r="AY10" s="161"/>
      <c r="AZ10" s="161"/>
      <c r="BA10" s="161"/>
      <c r="BB10" s="161"/>
      <c r="BC10" s="162"/>
    </row>
    <row r="11" spans="2:55" ht="13.5" customHeight="1">
      <c r="B11" s="263" t="s">
        <v>49</v>
      </c>
      <c r="C11" s="264"/>
      <c r="D11" s="264"/>
      <c r="E11" s="264"/>
      <c r="F11" s="265"/>
      <c r="G11" s="266"/>
      <c r="H11" s="263" t="s">
        <v>50</v>
      </c>
      <c r="I11" s="204"/>
      <c r="J11" s="205"/>
      <c r="K11" s="167"/>
      <c r="L11" s="167"/>
      <c r="M11" s="194"/>
      <c r="O11" s="238"/>
      <c r="P11" s="296" t="s">
        <v>49</v>
      </c>
      <c r="Q11" s="297"/>
      <c r="R11" s="297"/>
      <c r="S11" s="297"/>
      <c r="T11" s="296" t="s">
        <v>50</v>
      </c>
      <c r="U11" s="226"/>
      <c r="V11" s="226"/>
      <c r="W11" s="237"/>
      <c r="X11" s="379" t="s">
        <v>145</v>
      </c>
      <c r="Y11" s="380"/>
      <c r="Z11" s="378" t="s">
        <v>120</v>
      </c>
      <c r="AA11" s="378"/>
      <c r="AB11" s="378" t="s">
        <v>121</v>
      </c>
      <c r="AC11" s="378"/>
      <c r="AD11" s="221" t="s">
        <v>112</v>
      </c>
      <c r="AE11" s="221" t="s">
        <v>113</v>
      </c>
      <c r="AF11" s="379" t="s">
        <v>145</v>
      </c>
      <c r="AG11" s="380"/>
      <c r="AH11" s="378" t="s">
        <v>120</v>
      </c>
      <c r="AI11" s="378"/>
      <c r="AJ11" s="378" t="s">
        <v>121</v>
      </c>
      <c r="AK11" s="378"/>
      <c r="AL11" s="221" t="s">
        <v>112</v>
      </c>
      <c r="AM11" s="223" t="s">
        <v>113</v>
      </c>
      <c r="AN11" s="379" t="s">
        <v>145</v>
      </c>
      <c r="AO11" s="380"/>
      <c r="AP11" s="378" t="s">
        <v>120</v>
      </c>
      <c r="AQ11" s="378"/>
      <c r="AR11" s="378" t="s">
        <v>121</v>
      </c>
      <c r="AS11" s="378"/>
      <c r="AT11" s="221" t="s">
        <v>112</v>
      </c>
      <c r="AU11" s="221" t="s">
        <v>113</v>
      </c>
      <c r="AV11" s="379" t="s">
        <v>145</v>
      </c>
      <c r="AW11" s="380"/>
      <c r="AX11" s="378" t="s">
        <v>120</v>
      </c>
      <c r="AY11" s="378"/>
      <c r="AZ11" s="378" t="s">
        <v>121</v>
      </c>
      <c r="BA11" s="378"/>
      <c r="BB11" s="221" t="s">
        <v>112</v>
      </c>
      <c r="BC11" s="223" t="s">
        <v>113</v>
      </c>
    </row>
    <row r="12" spans="1:55" ht="15.75">
      <c r="A12" s="15" t="s">
        <v>12</v>
      </c>
      <c r="B12" s="252" t="s">
        <v>60</v>
      </c>
      <c r="C12" s="207" t="s">
        <v>142</v>
      </c>
      <c r="D12" s="174" t="s">
        <v>140</v>
      </c>
      <c r="E12" s="174" t="s">
        <v>141</v>
      </c>
      <c r="F12" s="206" t="s">
        <v>131</v>
      </c>
      <c r="G12" s="208" t="s">
        <v>52</v>
      </c>
      <c r="H12" s="207" t="s">
        <v>60</v>
      </c>
      <c r="I12" s="209" t="s">
        <v>142</v>
      </c>
      <c r="J12" s="174" t="s">
        <v>140</v>
      </c>
      <c r="K12" s="174" t="s">
        <v>141</v>
      </c>
      <c r="L12" s="206" t="s">
        <v>131</v>
      </c>
      <c r="M12" s="208" t="s">
        <v>52</v>
      </c>
      <c r="O12" s="232" t="s">
        <v>12</v>
      </c>
      <c r="P12" s="326" t="s">
        <v>199</v>
      </c>
      <c r="Q12" s="221" t="s">
        <v>196</v>
      </c>
      <c r="R12" s="221" t="s">
        <v>197</v>
      </c>
      <c r="S12" s="328" t="s">
        <v>198</v>
      </c>
      <c r="T12" s="326" t="s">
        <v>199</v>
      </c>
      <c r="U12" s="64" t="s">
        <v>196</v>
      </c>
      <c r="V12" s="64" t="s">
        <v>197</v>
      </c>
      <c r="W12" s="233" t="s">
        <v>198</v>
      </c>
      <c r="X12" s="379" t="s">
        <v>132</v>
      </c>
      <c r="Y12" s="380"/>
      <c r="Z12" s="381" t="s">
        <v>147</v>
      </c>
      <c r="AA12" s="381"/>
      <c r="AB12" s="381" t="s">
        <v>148</v>
      </c>
      <c r="AC12" s="381"/>
      <c r="AD12" s="211"/>
      <c r="AE12" s="222"/>
      <c r="AF12" s="379" t="s">
        <v>132</v>
      </c>
      <c r="AG12" s="380"/>
      <c r="AH12" s="381" t="s">
        <v>147</v>
      </c>
      <c r="AI12" s="381"/>
      <c r="AJ12" s="381" t="s">
        <v>148</v>
      </c>
      <c r="AK12" s="381"/>
      <c r="AL12" s="211"/>
      <c r="AM12" s="224"/>
      <c r="AN12" s="379" t="s">
        <v>132</v>
      </c>
      <c r="AO12" s="380"/>
      <c r="AP12" s="381" t="s">
        <v>147</v>
      </c>
      <c r="AQ12" s="381"/>
      <c r="AR12" s="381" t="s">
        <v>148</v>
      </c>
      <c r="AS12" s="381"/>
      <c r="AT12" s="211"/>
      <c r="AU12" s="222"/>
      <c r="AV12" s="379" t="s">
        <v>132</v>
      </c>
      <c r="AW12" s="380"/>
      <c r="AX12" s="381" t="s">
        <v>147</v>
      </c>
      <c r="AY12" s="381"/>
      <c r="AZ12" s="381" t="s">
        <v>148</v>
      </c>
      <c r="BA12" s="381"/>
      <c r="BB12" s="211"/>
      <c r="BC12" s="224"/>
    </row>
    <row r="13" spans="1:55" ht="12.75">
      <c r="A13" s="231" t="s">
        <v>136</v>
      </c>
      <c r="B13" s="323" t="str">
        <f>$E$3</f>
        <v>mg/m³</v>
      </c>
      <c r="C13" s="324" t="str">
        <f>$E$3</f>
        <v>mg/m³</v>
      </c>
      <c r="D13" s="324" t="str">
        <f>$E$3</f>
        <v>mg/m³</v>
      </c>
      <c r="E13" s="324" t="str">
        <f>$E$3</f>
        <v>mg/m³</v>
      </c>
      <c r="F13" s="289" t="s">
        <v>130</v>
      </c>
      <c r="G13" s="325" t="str">
        <f>$E$3</f>
        <v>mg/m³</v>
      </c>
      <c r="H13" s="323" t="str">
        <f>$E$3</f>
        <v>mg/m³</v>
      </c>
      <c r="I13" s="324" t="str">
        <f>$E$3</f>
        <v>mg/m³</v>
      </c>
      <c r="J13" s="324" t="str">
        <f>$E$3</f>
        <v>mg/m³</v>
      </c>
      <c r="K13" s="324" t="str">
        <f>$E$3</f>
        <v>mg/m³</v>
      </c>
      <c r="L13" s="289" t="s">
        <v>130</v>
      </c>
      <c r="M13" s="325" t="str">
        <f>$E$3</f>
        <v>mg/m³</v>
      </c>
      <c r="O13" s="234" t="s">
        <v>136</v>
      </c>
      <c r="P13" s="327" t="s">
        <v>150</v>
      </c>
      <c r="Q13" s="234" t="s">
        <v>150</v>
      </c>
      <c r="R13" s="234" t="s">
        <v>150</v>
      </c>
      <c r="S13" s="234" t="s">
        <v>150</v>
      </c>
      <c r="T13" s="327" t="s">
        <v>150</v>
      </c>
      <c r="U13" s="234" t="s">
        <v>150</v>
      </c>
      <c r="V13" s="234" t="s">
        <v>150</v>
      </c>
      <c r="W13" s="235" t="s">
        <v>150</v>
      </c>
      <c r="X13" s="227" t="s">
        <v>150</v>
      </c>
      <c r="Y13" s="228" t="s">
        <v>150</v>
      </c>
      <c r="Z13" s="228" t="s">
        <v>150</v>
      </c>
      <c r="AA13" s="228" t="s">
        <v>150</v>
      </c>
      <c r="AB13" s="228" t="s">
        <v>150</v>
      </c>
      <c r="AC13" s="228" t="s">
        <v>150</v>
      </c>
      <c r="AD13" s="210"/>
      <c r="AE13" s="229"/>
      <c r="AF13" s="227" t="s">
        <v>150</v>
      </c>
      <c r="AG13" s="228" t="s">
        <v>150</v>
      </c>
      <c r="AH13" s="228" t="s">
        <v>150</v>
      </c>
      <c r="AI13" s="228" t="s">
        <v>150</v>
      </c>
      <c r="AJ13" s="228" t="s">
        <v>150</v>
      </c>
      <c r="AK13" s="228" t="s">
        <v>150</v>
      </c>
      <c r="AL13" s="210"/>
      <c r="AM13" s="230"/>
      <c r="AN13" s="227" t="s">
        <v>150</v>
      </c>
      <c r="AO13" s="228" t="s">
        <v>150</v>
      </c>
      <c r="AP13" s="228" t="s">
        <v>150</v>
      </c>
      <c r="AQ13" s="228" t="s">
        <v>150</v>
      </c>
      <c r="AR13" s="228" t="s">
        <v>150</v>
      </c>
      <c r="AS13" s="228" t="s">
        <v>150</v>
      </c>
      <c r="AT13" s="210"/>
      <c r="AU13" s="229"/>
      <c r="AV13" s="227" t="s">
        <v>150</v>
      </c>
      <c r="AW13" s="228" t="s">
        <v>150</v>
      </c>
      <c r="AX13" s="228" t="s">
        <v>150</v>
      </c>
      <c r="AY13" s="228" t="s">
        <v>150</v>
      </c>
      <c r="AZ13" s="228" t="s">
        <v>150</v>
      </c>
      <c r="BA13" s="228" t="s">
        <v>150</v>
      </c>
      <c r="BB13" s="210"/>
      <c r="BC13" s="230"/>
    </row>
    <row r="14" spans="1:55" s="85" customFormat="1" ht="12">
      <c r="A14" s="214">
        <v>0</v>
      </c>
      <c r="B14" s="248">
        <f>B7</f>
        <v>0</v>
      </c>
      <c r="C14" s="176">
        <v>0</v>
      </c>
      <c r="D14" s="239">
        <v>0</v>
      </c>
      <c r="E14" s="240">
        <v>0</v>
      </c>
      <c r="F14" s="254" t="str">
        <f aca="true" t="shared" si="0" ref="F14:F34">IF(OR(D14&gt;$B$9,E14&gt;$B$9),"XX"," - ")</f>
        <v> - </v>
      </c>
      <c r="G14" s="255" t="str">
        <f aca="true" t="shared" si="1" ref="G14:G45">IF(AND(D14&gt;$B$9,AD14&gt;0),0.7*($B$8+D14/AD14),IF(AND(E14&gt;$B$9,AE14&gt;0),-0.7*($B$8+E14/AE14)," - "))</f>
        <v> - </v>
      </c>
      <c r="H14" s="249">
        <f>H7</f>
        <v>200</v>
      </c>
      <c r="I14" s="245">
        <v>0</v>
      </c>
      <c r="J14" s="239">
        <v>0</v>
      </c>
      <c r="K14" s="240">
        <v>0</v>
      </c>
      <c r="L14" s="254" t="str">
        <f aca="true" t="shared" si="2" ref="L14:L34">IF(OR(J14&gt;$H$9,K14&gt;$H$9),"XX"," - ")</f>
        <v> - </v>
      </c>
      <c r="M14" s="256" t="str">
        <f>IF(AND(J14&gt;$H$9,AI14&gt;0),0.7*($H$8+J14/AI14),IF(AND(K14&gt;$H$9,AJ14&gt;0),-0.7*($H$8+K14/AJ14)," - "))</f>
        <v> - </v>
      </c>
      <c r="O14" s="241">
        <f aca="true" t="shared" si="3" ref="O14:O34">A14</f>
        <v>0</v>
      </c>
      <c r="P14" s="295">
        <f aca="true" t="shared" si="4" ref="P14:P34">C14*100/($D$3-$B$3)</f>
        <v>0</v>
      </c>
      <c r="Q14" s="184">
        <v>0</v>
      </c>
      <c r="R14" s="184">
        <v>0</v>
      </c>
      <c r="S14" s="236" t="str">
        <f>IF(AND(Q14&gt;$D$9,AT13&gt;0),0.7*($D$8+Q14/AT13),IF(AND(R14&gt;$D$9,AU13&gt;0),-0.7*($D$8+R14/AU13)," - "))</f>
        <v> - </v>
      </c>
      <c r="T14" s="295">
        <f aca="true" t="shared" si="5" ref="T14:T34">I14*100/($D$3-$B$3)</f>
        <v>0</v>
      </c>
      <c r="U14" s="184">
        <v>0</v>
      </c>
      <c r="V14" s="184">
        <v>0</v>
      </c>
      <c r="W14" s="253" t="str">
        <f>IF(AND(U14&gt;$J$9,BB13&gt;0),0.7*($J$8+U14/BB13),IF(AND(V14&gt;$J$9,BC13&gt;0),-0.7*($J$8+V14/BC13)," - "))</f>
        <v> - </v>
      </c>
      <c r="X14" s="257">
        <f aca="true" t="shared" si="6" ref="X14:X34">IF(C14&gt;$B$8,$B$8,IF(C14&lt;-$B$8,-$B$8,C14))</f>
        <v>0</v>
      </c>
      <c r="Y14" s="258">
        <f aca="true" t="shared" si="7" ref="Y14:Y34">IF(C14&gt;$B$8,C14-$B$8,IF(C14&lt;-$B$8,C14--$B$8,0))</f>
        <v>0</v>
      </c>
      <c r="Z14" s="259">
        <v>0</v>
      </c>
      <c r="AA14" s="259">
        <v>0</v>
      </c>
      <c r="AB14" s="259">
        <v>0</v>
      </c>
      <c r="AC14" s="259">
        <v>0</v>
      </c>
      <c r="AD14" s="259">
        <v>0</v>
      </c>
      <c r="AE14" s="259">
        <v>0</v>
      </c>
      <c r="AF14" s="260">
        <v>0</v>
      </c>
      <c r="AG14" s="258">
        <f aca="true" t="shared" si="8" ref="AG14:AG34">IF(I14&gt;$H$8,I14-$H$8,IF(I14&lt;-$H$8,I14--$H$8,0))</f>
        <v>0</v>
      </c>
      <c r="AH14" s="259">
        <v>0</v>
      </c>
      <c r="AI14" s="259">
        <v>0</v>
      </c>
      <c r="AJ14" s="259">
        <v>0</v>
      </c>
      <c r="AK14" s="259">
        <v>0</v>
      </c>
      <c r="AL14" s="259">
        <v>0</v>
      </c>
      <c r="AM14" s="261">
        <v>0</v>
      </c>
      <c r="AN14" s="257">
        <f>IF(P14&gt;$D$8,$D$8,IF(P14&lt;-$D$8,-$D$8,P14))</f>
        <v>0</v>
      </c>
      <c r="AO14" s="258">
        <f aca="true" t="shared" si="9" ref="AO14:AO34">IF(P14&gt;$D$8,P14-$D$8,IF(P14&lt;-$D$8,P14--$D$8,0))</f>
        <v>0</v>
      </c>
      <c r="AP14" s="258">
        <f>IF(Q14&gt;$D$9,$D$9,Q14)</f>
        <v>0</v>
      </c>
      <c r="AQ14" s="258">
        <f aca="true" t="shared" si="10" ref="AQ14:AQ34">IF(Q14&gt;$D$9,Q14-$D$9,0)</f>
        <v>0</v>
      </c>
      <c r="AR14" s="258">
        <f>IF(R14&gt;$D$9,$D$9,R14)</f>
        <v>0</v>
      </c>
      <c r="AS14" s="258">
        <f>IF(R14&gt;$D$9,R14-$D$9,0)</f>
        <v>0</v>
      </c>
      <c r="AT14" s="259">
        <f aca="true" t="shared" si="11" ref="AT14:AT45">IF(Q14&gt;0,AT13+1,AT13)</f>
        <v>0</v>
      </c>
      <c r="AU14" s="259">
        <f aca="true" t="shared" si="12" ref="AU14:AU45">IF(R14&gt;0,AU13+1,AU13)</f>
        <v>0</v>
      </c>
      <c r="AV14" s="257">
        <f aca="true" t="shared" si="13" ref="AV14:AV34">IF(T14&gt;$J$8,$J$8,IF(T14&lt;-$J$8,-$J$8,T14))</f>
        <v>0</v>
      </c>
      <c r="AW14" s="258">
        <f aca="true" t="shared" si="14" ref="AW14:AW34">IF(T14&gt;$J$8,T14-$J$8,IF(T14&lt;-$J$8,T14--$J$8,0))</f>
        <v>0</v>
      </c>
      <c r="AX14" s="258">
        <f aca="true" t="shared" si="15" ref="AX14:AX34">IF(U14&gt;$J$9,$J$9,U14)</f>
        <v>0</v>
      </c>
      <c r="AY14" s="258">
        <f aca="true" t="shared" si="16" ref="AY14:AY34">IF(U14&gt;$J$9,U14-$J$9,0)</f>
        <v>0</v>
      </c>
      <c r="AZ14" s="258">
        <f aca="true" t="shared" si="17" ref="AZ14:AZ34">IF(V14&gt;$J$9,$J$9,V14)</f>
        <v>0</v>
      </c>
      <c r="BA14" s="258">
        <f aca="true" t="shared" si="18" ref="BA14:BA34">IF(V14&gt;$J$9,V14-$J$9,0)</f>
        <v>0</v>
      </c>
      <c r="BB14" s="259">
        <f aca="true" t="shared" si="19" ref="BB14:BB34">IF(U14&gt;0,BB13+1,BB13)</f>
        <v>0</v>
      </c>
      <c r="BC14" s="261">
        <f aca="true" t="shared" si="20" ref="BC14:BC34">IF(V14&gt;0,BC13+1,BC13)</f>
        <v>0</v>
      </c>
    </row>
    <row r="15" spans="1:55" s="85" customFormat="1" ht="12">
      <c r="A15" s="193">
        <v>1</v>
      </c>
      <c r="B15" s="200">
        <v>-2.5</v>
      </c>
      <c r="C15" s="245">
        <f aca="true" t="shared" si="21" ref="C15:C78">B15-$B$7</f>
        <v>-2.5</v>
      </c>
      <c r="D15" s="246">
        <f>IF(D14+C15-$B$8&gt;0,D14+C15-$B$8,0)</f>
        <v>0</v>
      </c>
      <c r="E15" s="246">
        <f>IF(E14-C15-$B$8&gt;0,E14-C15-$B$8,0)</f>
        <v>0</v>
      </c>
      <c r="F15" s="254" t="str">
        <f t="shared" si="0"/>
        <v> - </v>
      </c>
      <c r="G15" s="251" t="str">
        <f t="shared" si="1"/>
        <v> - </v>
      </c>
      <c r="H15" s="247">
        <f aca="true" t="shared" si="22" ref="H15:H24">H14-1</f>
        <v>199</v>
      </c>
      <c r="I15" s="245">
        <f aca="true" t="shared" si="23" ref="I15:I78">H15-$H$7</f>
        <v>-1</v>
      </c>
      <c r="J15" s="246">
        <f>IF(J14+I15-$H$8&gt;0,J14+I15-$H$8,0)</f>
        <v>0</v>
      </c>
      <c r="K15" s="246">
        <f>IF(K14-I15-$H$8&gt;0,K14-I15-$H$8,0)</f>
        <v>0</v>
      </c>
      <c r="L15" s="254" t="str">
        <f t="shared" si="2"/>
        <v> - </v>
      </c>
      <c r="M15" s="251" t="str">
        <f aca="true" t="shared" si="24" ref="M15:M46">IF(AND(J15&gt;$H$9,AL15&gt;0),0.7*($H$8+J15/AL15),IF(AND(K15&gt;$H$9,AM15&gt;0),-0.7*($H$8+K15/AM15)," - "))</f>
        <v> - </v>
      </c>
      <c r="O15" s="241">
        <f t="shared" si="3"/>
        <v>1</v>
      </c>
      <c r="P15" s="295">
        <f t="shared" si="4"/>
        <v>-1</v>
      </c>
      <c r="Q15" s="236">
        <f aca="true" t="shared" si="25" ref="Q15:Q34">IF((Q14+P15-$D$8)&gt;0,Q14+P15-$D$8,0)</f>
        <v>0</v>
      </c>
      <c r="R15" s="236">
        <f aca="true" t="shared" si="26" ref="R15:R34">IF((R14-P15-$D$8)&gt;0,R14-P15-$D$8,0)</f>
        <v>0</v>
      </c>
      <c r="S15" s="236" t="str">
        <f aca="true" t="shared" si="27" ref="S15:S46">IF(AND(Q15&gt;$D$9,AT15&gt;0),0.7*($D$8+Q15/AT15),IF(AND(R15&gt;$D$9,AU15&gt;0),-0.7*($D$8+R15/AU15)," - "))</f>
        <v> - </v>
      </c>
      <c r="T15" s="295">
        <f t="shared" si="5"/>
        <v>-0.4</v>
      </c>
      <c r="U15" s="236">
        <f aca="true" t="shared" si="28" ref="U15:U34">IF((U14+T15-$J$8)&gt;0,U14+T15-$J$8,0)</f>
        <v>0</v>
      </c>
      <c r="V15" s="236">
        <f aca="true" t="shared" si="29" ref="V15:V34">IF((V14-T15-$J$8)&gt;0,V14-T15-$J$8,0)</f>
        <v>0</v>
      </c>
      <c r="W15" s="253" t="str">
        <f aca="true" t="shared" si="30" ref="W15:W34">IF(AND(U15&gt;$J$9,BB15&gt;0),0.7*($J$8+U15/BB15),IF(AND(V15&gt;$J$9,BC15&gt;0),-0.7*($J$8+V15/BC15)," - "))</f>
        <v> - </v>
      </c>
      <c r="X15" s="257">
        <f t="shared" si="6"/>
        <v>-2.5</v>
      </c>
      <c r="Y15" s="258">
        <f t="shared" si="7"/>
        <v>0</v>
      </c>
      <c r="Z15" s="258">
        <f aca="true" t="shared" si="31" ref="Z15:Z34">IF(D15&gt;$B$9,$B$9,D15)</f>
        <v>0</v>
      </c>
      <c r="AA15" s="258">
        <f aca="true" t="shared" si="32" ref="AA15:AA34">IF(D15&gt;$B$9,D15-$B$9,0)</f>
        <v>0</v>
      </c>
      <c r="AB15" s="258">
        <f aca="true" t="shared" si="33" ref="AB15:AB34">IF(E15&gt;$B$9,$B$9,E15)</f>
        <v>0</v>
      </c>
      <c r="AC15" s="258">
        <f aca="true" t="shared" si="34" ref="AC15:AC34">IF(E15&gt;$B$9,E15+$B$9,0)</f>
        <v>0</v>
      </c>
      <c r="AD15" s="259">
        <f aca="true" t="shared" si="35" ref="AD15:AD46">IF(D15&gt;0,AD14+1,AD14)</f>
        <v>0</v>
      </c>
      <c r="AE15" s="259">
        <f aca="true" t="shared" si="36" ref="AE15:AE46">IF(E15&gt;0,AE14+1,AE14)</f>
        <v>0</v>
      </c>
      <c r="AF15" s="257">
        <f aca="true" t="shared" si="37" ref="AF15:AF34">IF(I15&gt;$J$8,$J$8,IF(I15&lt;-$J$8,-$J$8,I15))</f>
        <v>-1</v>
      </c>
      <c r="AG15" s="258">
        <f t="shared" si="8"/>
        <v>0</v>
      </c>
      <c r="AH15" s="258">
        <f aca="true" t="shared" si="38" ref="AH15:AH34">IF(J15&gt;$J$9,$J$9,J15)</f>
        <v>0</v>
      </c>
      <c r="AI15" s="258">
        <f aca="true" t="shared" si="39" ref="AI15:AI34">IF(J15&gt;$J$9,J15-$J$9,0)</f>
        <v>0</v>
      </c>
      <c r="AJ15" s="258">
        <f aca="true" t="shared" si="40" ref="AJ15:AJ34">IF(K15&gt;$J$9,$J$9,K15)</f>
        <v>0</v>
      </c>
      <c r="AK15" s="258">
        <f aca="true" t="shared" si="41" ref="AK15:AK34">IF(K15&gt;$J$9,K15+$J$9,0)</f>
        <v>0</v>
      </c>
      <c r="AL15" s="259">
        <f aca="true" t="shared" si="42" ref="AL15:AL46">IF(J15&gt;0,AL14+1,AL14)</f>
        <v>0</v>
      </c>
      <c r="AM15" s="261">
        <f aca="true" t="shared" si="43" ref="AM15:AM46">IF(K15&gt;0,AM14+1,AM14)</f>
        <v>0</v>
      </c>
      <c r="AN15" s="257">
        <f>IF(P15&gt;$D$8,$D$8,IF(P15&lt;-$D$8,-$D$8,P15))</f>
        <v>-1</v>
      </c>
      <c r="AO15" s="258">
        <f t="shared" si="9"/>
        <v>0</v>
      </c>
      <c r="AP15" s="258">
        <f>IF(Q15&gt;$D$9,$D$9,Q15)</f>
        <v>0</v>
      </c>
      <c r="AQ15" s="258">
        <f t="shared" si="10"/>
        <v>0</v>
      </c>
      <c r="AR15" s="258">
        <f aca="true" t="shared" si="44" ref="AR15:AR78">IF(R15&gt;$D$9,$D$9,R15)</f>
        <v>0</v>
      </c>
      <c r="AS15" s="258">
        <f aca="true" t="shared" si="45" ref="AS15:AS78">IF(R15&gt;$D$9,R15-$D$9,0)</f>
        <v>0</v>
      </c>
      <c r="AT15" s="259">
        <f t="shared" si="11"/>
        <v>0</v>
      </c>
      <c r="AU15" s="259">
        <f t="shared" si="12"/>
        <v>0</v>
      </c>
      <c r="AV15" s="257">
        <f t="shared" si="13"/>
        <v>-0.4</v>
      </c>
      <c r="AW15" s="258">
        <f t="shared" si="14"/>
        <v>0</v>
      </c>
      <c r="AX15" s="258">
        <f t="shared" si="15"/>
        <v>0</v>
      </c>
      <c r="AY15" s="258">
        <f t="shared" si="16"/>
        <v>0</v>
      </c>
      <c r="AZ15" s="258">
        <f t="shared" si="17"/>
        <v>0</v>
      </c>
      <c r="BA15" s="258">
        <f t="shared" si="18"/>
        <v>0</v>
      </c>
      <c r="BB15" s="259">
        <f t="shared" si="19"/>
        <v>0</v>
      </c>
      <c r="BC15" s="261">
        <f t="shared" si="20"/>
        <v>0</v>
      </c>
    </row>
    <row r="16" spans="1:55" s="85" customFormat="1" ht="12">
      <c r="A16" s="193">
        <v>2</v>
      </c>
      <c r="B16" s="200">
        <v>2.5</v>
      </c>
      <c r="C16" s="245">
        <f t="shared" si="21"/>
        <v>2.5</v>
      </c>
      <c r="D16" s="246">
        <f aca="true" t="shared" si="46" ref="D16:D79">IF(D15+C16-$B$8&gt;0,D15+C16-$B$8,0)</f>
        <v>0</v>
      </c>
      <c r="E16" s="246">
        <f aca="true" t="shared" si="47" ref="E16:E79">IF(E15-C16-$B$8&gt;0,E15-C16-$B$8,0)</f>
        <v>0</v>
      </c>
      <c r="F16" s="254" t="str">
        <f t="shared" si="0"/>
        <v> - </v>
      </c>
      <c r="G16" s="251" t="str">
        <f t="shared" si="1"/>
        <v> - </v>
      </c>
      <c r="H16" s="247">
        <f t="shared" si="22"/>
        <v>198</v>
      </c>
      <c r="I16" s="245">
        <f t="shared" si="23"/>
        <v>-2</v>
      </c>
      <c r="J16" s="246">
        <f aca="true" t="shared" si="48" ref="J16:J79">IF(J15+I16-$H$8&gt;0,J15+I16-$H$8,0)</f>
        <v>0</v>
      </c>
      <c r="K16" s="246">
        <f aca="true" t="shared" si="49" ref="K16:K79">IF(K15-I16-$H$8&gt;0,K15-I16-$H$8,0)</f>
        <v>0</v>
      </c>
      <c r="L16" s="254" t="str">
        <f t="shared" si="2"/>
        <v> - </v>
      </c>
      <c r="M16" s="251" t="str">
        <f t="shared" si="24"/>
        <v> - </v>
      </c>
      <c r="O16" s="241">
        <f t="shared" si="3"/>
        <v>2</v>
      </c>
      <c r="P16" s="295">
        <f t="shared" si="4"/>
        <v>1</v>
      </c>
      <c r="Q16" s="236">
        <f t="shared" si="25"/>
        <v>0</v>
      </c>
      <c r="R16" s="236">
        <f t="shared" si="26"/>
        <v>0</v>
      </c>
      <c r="S16" s="236" t="str">
        <f t="shared" si="27"/>
        <v> - </v>
      </c>
      <c r="T16" s="295">
        <f t="shared" si="5"/>
        <v>-0.8</v>
      </c>
      <c r="U16" s="236">
        <f t="shared" si="28"/>
        <v>0</v>
      </c>
      <c r="V16" s="236">
        <f t="shared" si="29"/>
        <v>0</v>
      </c>
      <c r="W16" s="253" t="str">
        <f t="shared" si="30"/>
        <v> - </v>
      </c>
      <c r="X16" s="257">
        <f t="shared" si="6"/>
        <v>2.5</v>
      </c>
      <c r="Y16" s="258">
        <f t="shared" si="7"/>
        <v>0</v>
      </c>
      <c r="Z16" s="258">
        <f t="shared" si="31"/>
        <v>0</v>
      </c>
      <c r="AA16" s="258">
        <f t="shared" si="32"/>
        <v>0</v>
      </c>
      <c r="AB16" s="258">
        <f t="shared" si="33"/>
        <v>0</v>
      </c>
      <c r="AC16" s="258">
        <f t="shared" si="34"/>
        <v>0</v>
      </c>
      <c r="AD16" s="259">
        <f t="shared" si="35"/>
        <v>0</v>
      </c>
      <c r="AE16" s="259">
        <f t="shared" si="36"/>
        <v>0</v>
      </c>
      <c r="AF16" s="257">
        <f t="shared" si="37"/>
        <v>-1.503</v>
      </c>
      <c r="AG16" s="258">
        <f t="shared" si="8"/>
        <v>0</v>
      </c>
      <c r="AH16" s="258">
        <f t="shared" si="38"/>
        <v>0</v>
      </c>
      <c r="AI16" s="258">
        <f t="shared" si="39"/>
        <v>0</v>
      </c>
      <c r="AJ16" s="258">
        <f t="shared" si="40"/>
        <v>0</v>
      </c>
      <c r="AK16" s="258">
        <f t="shared" si="41"/>
        <v>0</v>
      </c>
      <c r="AL16" s="259">
        <f t="shared" si="42"/>
        <v>0</v>
      </c>
      <c r="AM16" s="261">
        <f t="shared" si="43"/>
        <v>0</v>
      </c>
      <c r="AN16" s="257">
        <f>IF(P16&gt;$D$8,$D$8,IF(P16&lt;-$D$8,-$D$8,P16))</f>
        <v>1</v>
      </c>
      <c r="AO16" s="258">
        <f t="shared" si="9"/>
        <v>0</v>
      </c>
      <c r="AP16" s="258">
        <f>IF(Q16&gt;$D$9,$D$9,Q16)</f>
        <v>0</v>
      </c>
      <c r="AQ16" s="258">
        <f t="shared" si="10"/>
        <v>0</v>
      </c>
      <c r="AR16" s="258">
        <f t="shared" si="44"/>
        <v>0</v>
      </c>
      <c r="AS16" s="258">
        <f t="shared" si="45"/>
        <v>0</v>
      </c>
      <c r="AT16" s="259">
        <f t="shared" si="11"/>
        <v>0</v>
      </c>
      <c r="AU16" s="259">
        <f t="shared" si="12"/>
        <v>0</v>
      </c>
      <c r="AV16" s="257">
        <f t="shared" si="13"/>
        <v>-0.8</v>
      </c>
      <c r="AW16" s="258">
        <f t="shared" si="14"/>
        <v>0</v>
      </c>
      <c r="AX16" s="258">
        <f t="shared" si="15"/>
        <v>0</v>
      </c>
      <c r="AY16" s="258">
        <f t="shared" si="16"/>
        <v>0</v>
      </c>
      <c r="AZ16" s="258">
        <f t="shared" si="17"/>
        <v>0</v>
      </c>
      <c r="BA16" s="258">
        <f t="shared" si="18"/>
        <v>0</v>
      </c>
      <c r="BB16" s="259">
        <f t="shared" si="19"/>
        <v>0</v>
      </c>
      <c r="BC16" s="261">
        <f t="shared" si="20"/>
        <v>0</v>
      </c>
    </row>
    <row r="17" spans="1:55" s="85" customFormat="1" ht="12">
      <c r="A17" s="193">
        <v>3</v>
      </c>
      <c r="B17" s="200">
        <v>10</v>
      </c>
      <c r="C17" s="245">
        <f t="shared" si="21"/>
        <v>10</v>
      </c>
      <c r="D17" s="246">
        <f t="shared" si="46"/>
        <v>6.2425</v>
      </c>
      <c r="E17" s="246">
        <f t="shared" si="47"/>
        <v>0</v>
      </c>
      <c r="F17" s="254" t="str">
        <f t="shared" si="0"/>
        <v> - </v>
      </c>
      <c r="G17" s="251" t="str">
        <f t="shared" si="1"/>
        <v> - </v>
      </c>
      <c r="H17" s="247">
        <f t="shared" si="22"/>
        <v>197</v>
      </c>
      <c r="I17" s="245">
        <f t="shared" si="23"/>
        <v>-3</v>
      </c>
      <c r="J17" s="246">
        <f t="shared" si="48"/>
        <v>0</v>
      </c>
      <c r="K17" s="246">
        <f t="shared" si="49"/>
        <v>0</v>
      </c>
      <c r="L17" s="254" t="str">
        <f t="shared" si="2"/>
        <v> - </v>
      </c>
      <c r="M17" s="251" t="str">
        <f t="shared" si="24"/>
        <v> - </v>
      </c>
      <c r="O17" s="241">
        <f t="shared" si="3"/>
        <v>3</v>
      </c>
      <c r="P17" s="295">
        <f t="shared" si="4"/>
        <v>4</v>
      </c>
      <c r="Q17" s="236">
        <f t="shared" si="25"/>
        <v>2.497</v>
      </c>
      <c r="R17" s="236">
        <f t="shared" si="26"/>
        <v>0</v>
      </c>
      <c r="S17" s="236" t="str">
        <f t="shared" si="27"/>
        <v> - </v>
      </c>
      <c r="T17" s="295">
        <f t="shared" si="5"/>
        <v>-1.2</v>
      </c>
      <c r="U17" s="236">
        <f t="shared" si="28"/>
        <v>0</v>
      </c>
      <c r="V17" s="236">
        <f t="shared" si="29"/>
        <v>0</v>
      </c>
      <c r="W17" s="253" t="str">
        <f t="shared" si="30"/>
        <v> - </v>
      </c>
      <c r="X17" s="257">
        <f t="shared" si="6"/>
        <v>3.7575</v>
      </c>
      <c r="Y17" s="258">
        <f t="shared" si="7"/>
        <v>6.2425</v>
      </c>
      <c r="Z17" s="258">
        <f t="shared" si="31"/>
        <v>6.2425</v>
      </c>
      <c r="AA17" s="258">
        <f t="shared" si="32"/>
        <v>0</v>
      </c>
      <c r="AB17" s="258">
        <f t="shared" si="33"/>
        <v>0</v>
      </c>
      <c r="AC17" s="258">
        <f t="shared" si="34"/>
        <v>0</v>
      </c>
      <c r="AD17" s="259">
        <f t="shared" si="35"/>
        <v>1</v>
      </c>
      <c r="AE17" s="259">
        <f t="shared" si="36"/>
        <v>0</v>
      </c>
      <c r="AF17" s="257">
        <f t="shared" si="37"/>
        <v>-1.503</v>
      </c>
      <c r="AG17" s="258">
        <f t="shared" si="8"/>
        <v>0</v>
      </c>
      <c r="AH17" s="258">
        <f t="shared" si="38"/>
        <v>0</v>
      </c>
      <c r="AI17" s="258">
        <f t="shared" si="39"/>
        <v>0</v>
      </c>
      <c r="AJ17" s="258">
        <f t="shared" si="40"/>
        <v>0</v>
      </c>
      <c r="AK17" s="258">
        <f t="shared" si="41"/>
        <v>0</v>
      </c>
      <c r="AL17" s="259">
        <f t="shared" si="42"/>
        <v>0</v>
      </c>
      <c r="AM17" s="261">
        <f t="shared" si="43"/>
        <v>0</v>
      </c>
      <c r="AN17" s="257">
        <f aca="true" t="shared" si="50" ref="AN17:AN34">IF(P17&gt;$B$8,$B$8,IF(P17&lt;-$B$8,-$B$8,P17))</f>
        <v>3.7575</v>
      </c>
      <c r="AO17" s="258">
        <f t="shared" si="9"/>
        <v>2.497</v>
      </c>
      <c r="AP17" s="258">
        <f aca="true" t="shared" si="51" ref="AP17:AP34">IF(Q17&gt;$B$9,$B$9,Q17)</f>
        <v>2.497</v>
      </c>
      <c r="AQ17" s="258">
        <f t="shared" si="10"/>
        <v>0</v>
      </c>
      <c r="AR17" s="258">
        <f t="shared" si="44"/>
        <v>0</v>
      </c>
      <c r="AS17" s="258">
        <f t="shared" si="45"/>
        <v>0</v>
      </c>
      <c r="AT17" s="259">
        <f t="shared" si="11"/>
        <v>1</v>
      </c>
      <c r="AU17" s="259">
        <f t="shared" si="12"/>
        <v>0</v>
      </c>
      <c r="AV17" s="257">
        <f t="shared" si="13"/>
        <v>-1.2</v>
      </c>
      <c r="AW17" s="258">
        <f t="shared" si="14"/>
        <v>0</v>
      </c>
      <c r="AX17" s="258">
        <f t="shared" si="15"/>
        <v>0</v>
      </c>
      <c r="AY17" s="258">
        <f t="shared" si="16"/>
        <v>0</v>
      </c>
      <c r="AZ17" s="258">
        <f t="shared" si="17"/>
        <v>0</v>
      </c>
      <c r="BA17" s="258">
        <f t="shared" si="18"/>
        <v>0</v>
      </c>
      <c r="BB17" s="259">
        <f t="shared" si="19"/>
        <v>0</v>
      </c>
      <c r="BC17" s="261">
        <f t="shared" si="20"/>
        <v>0</v>
      </c>
    </row>
    <row r="18" spans="1:55" s="85" customFormat="1" ht="12">
      <c r="A18" s="193">
        <v>4</v>
      </c>
      <c r="B18" s="200">
        <v>-3.75</v>
      </c>
      <c r="C18" s="245">
        <f t="shared" si="21"/>
        <v>-3.75</v>
      </c>
      <c r="D18" s="246">
        <f t="shared" si="46"/>
        <v>0</v>
      </c>
      <c r="E18" s="246">
        <f t="shared" si="47"/>
        <v>0</v>
      </c>
      <c r="F18" s="254" t="str">
        <f t="shared" si="0"/>
        <v> - </v>
      </c>
      <c r="G18" s="251" t="str">
        <f t="shared" si="1"/>
        <v> - </v>
      </c>
      <c r="H18" s="247">
        <f t="shared" si="22"/>
        <v>196</v>
      </c>
      <c r="I18" s="245">
        <f t="shared" si="23"/>
        <v>-4</v>
      </c>
      <c r="J18" s="246">
        <f t="shared" si="48"/>
        <v>0</v>
      </c>
      <c r="K18" s="246">
        <f t="shared" si="49"/>
        <v>0.24250000000000016</v>
      </c>
      <c r="L18" s="254" t="str">
        <f t="shared" si="2"/>
        <v> - </v>
      </c>
      <c r="M18" s="251" t="str">
        <f t="shared" si="24"/>
        <v> - </v>
      </c>
      <c r="O18" s="241">
        <f t="shared" si="3"/>
        <v>4</v>
      </c>
      <c r="P18" s="295">
        <f t="shared" si="4"/>
        <v>-1.5</v>
      </c>
      <c r="Q18" s="236">
        <f t="shared" si="25"/>
        <v>0</v>
      </c>
      <c r="R18" s="236">
        <f t="shared" si="26"/>
        <v>0</v>
      </c>
      <c r="S18" s="236" t="str">
        <f t="shared" si="27"/>
        <v> - </v>
      </c>
      <c r="T18" s="295">
        <f t="shared" si="5"/>
        <v>-1.6</v>
      </c>
      <c r="U18" s="236">
        <f t="shared" si="28"/>
        <v>0</v>
      </c>
      <c r="V18" s="236">
        <f t="shared" si="29"/>
        <v>0.0970000000000002</v>
      </c>
      <c r="W18" s="253" t="str">
        <f t="shared" si="30"/>
        <v> - </v>
      </c>
      <c r="X18" s="257">
        <f t="shared" si="6"/>
        <v>-3.75</v>
      </c>
      <c r="Y18" s="258">
        <f t="shared" si="7"/>
        <v>0</v>
      </c>
      <c r="Z18" s="258">
        <f t="shared" si="31"/>
        <v>0</v>
      </c>
      <c r="AA18" s="258">
        <f t="shared" si="32"/>
        <v>0</v>
      </c>
      <c r="AB18" s="258">
        <f t="shared" si="33"/>
        <v>0</v>
      </c>
      <c r="AC18" s="258">
        <f t="shared" si="34"/>
        <v>0</v>
      </c>
      <c r="AD18" s="259">
        <f t="shared" si="35"/>
        <v>1</v>
      </c>
      <c r="AE18" s="259">
        <f t="shared" si="36"/>
        <v>0</v>
      </c>
      <c r="AF18" s="257">
        <f t="shared" si="37"/>
        <v>-1.503</v>
      </c>
      <c r="AG18" s="258">
        <f t="shared" si="8"/>
        <v>-0.24250000000000016</v>
      </c>
      <c r="AH18" s="258">
        <f t="shared" si="38"/>
        <v>0</v>
      </c>
      <c r="AI18" s="258">
        <f t="shared" si="39"/>
        <v>0</v>
      </c>
      <c r="AJ18" s="258">
        <f t="shared" si="40"/>
        <v>0.24250000000000016</v>
      </c>
      <c r="AK18" s="258">
        <f t="shared" si="41"/>
        <v>0</v>
      </c>
      <c r="AL18" s="259">
        <f t="shared" si="42"/>
        <v>0</v>
      </c>
      <c r="AM18" s="261">
        <f t="shared" si="43"/>
        <v>1</v>
      </c>
      <c r="AN18" s="257">
        <f t="shared" si="50"/>
        <v>-1.5</v>
      </c>
      <c r="AO18" s="258">
        <f t="shared" si="9"/>
        <v>0</v>
      </c>
      <c r="AP18" s="258">
        <f t="shared" si="51"/>
        <v>0</v>
      </c>
      <c r="AQ18" s="258">
        <f t="shared" si="10"/>
        <v>0</v>
      </c>
      <c r="AR18" s="258">
        <f t="shared" si="44"/>
        <v>0</v>
      </c>
      <c r="AS18" s="258">
        <f t="shared" si="45"/>
        <v>0</v>
      </c>
      <c r="AT18" s="259">
        <f t="shared" si="11"/>
        <v>1</v>
      </c>
      <c r="AU18" s="259">
        <f t="shared" si="12"/>
        <v>0</v>
      </c>
      <c r="AV18" s="257">
        <f t="shared" si="13"/>
        <v>-1.503</v>
      </c>
      <c r="AW18" s="258">
        <f t="shared" si="14"/>
        <v>-0.0970000000000002</v>
      </c>
      <c r="AX18" s="258">
        <f t="shared" si="15"/>
        <v>0</v>
      </c>
      <c r="AY18" s="258">
        <f t="shared" si="16"/>
        <v>0</v>
      </c>
      <c r="AZ18" s="258">
        <f t="shared" si="17"/>
        <v>0.0970000000000002</v>
      </c>
      <c r="BA18" s="258">
        <f t="shared" si="18"/>
        <v>0</v>
      </c>
      <c r="BB18" s="259">
        <f t="shared" si="19"/>
        <v>0</v>
      </c>
      <c r="BC18" s="261">
        <f t="shared" si="20"/>
        <v>1</v>
      </c>
    </row>
    <row r="19" spans="1:55" s="85" customFormat="1" ht="12">
      <c r="A19" s="193">
        <v>5</v>
      </c>
      <c r="B19" s="200">
        <v>8.75</v>
      </c>
      <c r="C19" s="245">
        <f t="shared" si="21"/>
        <v>8.75</v>
      </c>
      <c r="D19" s="246">
        <f t="shared" si="46"/>
        <v>4.9925</v>
      </c>
      <c r="E19" s="246">
        <f t="shared" si="47"/>
        <v>0</v>
      </c>
      <c r="F19" s="254" t="str">
        <f t="shared" si="0"/>
        <v> - </v>
      </c>
      <c r="G19" s="251" t="str">
        <f t="shared" si="1"/>
        <v> - </v>
      </c>
      <c r="H19" s="247">
        <f t="shared" si="22"/>
        <v>195</v>
      </c>
      <c r="I19" s="245">
        <f t="shared" si="23"/>
        <v>-5</v>
      </c>
      <c r="J19" s="246">
        <f t="shared" si="48"/>
        <v>0</v>
      </c>
      <c r="K19" s="246">
        <f t="shared" si="49"/>
        <v>1.4849999999999999</v>
      </c>
      <c r="L19" s="254" t="str">
        <f t="shared" si="2"/>
        <v> - </v>
      </c>
      <c r="M19" s="251" t="str">
        <f t="shared" si="24"/>
        <v> - </v>
      </c>
      <c r="O19" s="241">
        <f t="shared" si="3"/>
        <v>5</v>
      </c>
      <c r="P19" s="295">
        <f t="shared" si="4"/>
        <v>3.5</v>
      </c>
      <c r="Q19" s="236">
        <f t="shared" si="25"/>
        <v>1.997</v>
      </c>
      <c r="R19" s="236">
        <f t="shared" si="26"/>
        <v>0</v>
      </c>
      <c r="S19" s="236" t="str">
        <f t="shared" si="27"/>
        <v> - </v>
      </c>
      <c r="T19" s="295">
        <f t="shared" si="5"/>
        <v>-2</v>
      </c>
      <c r="U19" s="236">
        <f t="shared" si="28"/>
        <v>0</v>
      </c>
      <c r="V19" s="236">
        <f t="shared" si="29"/>
        <v>0.5940000000000005</v>
      </c>
      <c r="W19" s="253" t="str">
        <f t="shared" si="30"/>
        <v> - </v>
      </c>
      <c r="X19" s="257">
        <f t="shared" si="6"/>
        <v>3.7575</v>
      </c>
      <c r="Y19" s="258">
        <f t="shared" si="7"/>
        <v>4.9925</v>
      </c>
      <c r="Z19" s="258">
        <f t="shared" si="31"/>
        <v>4.9925</v>
      </c>
      <c r="AA19" s="258">
        <f t="shared" si="32"/>
        <v>0</v>
      </c>
      <c r="AB19" s="258">
        <f t="shared" si="33"/>
        <v>0</v>
      </c>
      <c r="AC19" s="258">
        <f t="shared" si="34"/>
        <v>0</v>
      </c>
      <c r="AD19" s="259">
        <f t="shared" si="35"/>
        <v>2</v>
      </c>
      <c r="AE19" s="259">
        <f t="shared" si="36"/>
        <v>0</v>
      </c>
      <c r="AF19" s="257">
        <f t="shared" si="37"/>
        <v>-1.503</v>
      </c>
      <c r="AG19" s="258">
        <f t="shared" si="8"/>
        <v>-1.2425000000000002</v>
      </c>
      <c r="AH19" s="258">
        <f t="shared" si="38"/>
        <v>0</v>
      </c>
      <c r="AI19" s="258">
        <f t="shared" si="39"/>
        <v>0</v>
      </c>
      <c r="AJ19" s="258">
        <f t="shared" si="40"/>
        <v>1.4849999999999999</v>
      </c>
      <c r="AK19" s="258">
        <f t="shared" si="41"/>
        <v>0</v>
      </c>
      <c r="AL19" s="259">
        <f t="shared" si="42"/>
        <v>0</v>
      </c>
      <c r="AM19" s="261">
        <f t="shared" si="43"/>
        <v>2</v>
      </c>
      <c r="AN19" s="257">
        <f t="shared" si="50"/>
        <v>3.5</v>
      </c>
      <c r="AO19" s="258">
        <f t="shared" si="9"/>
        <v>1.997</v>
      </c>
      <c r="AP19" s="258">
        <f t="shared" si="51"/>
        <v>1.997</v>
      </c>
      <c r="AQ19" s="258">
        <f t="shared" si="10"/>
        <v>0</v>
      </c>
      <c r="AR19" s="258">
        <f t="shared" si="44"/>
        <v>0</v>
      </c>
      <c r="AS19" s="258">
        <f t="shared" si="45"/>
        <v>0</v>
      </c>
      <c r="AT19" s="259">
        <f t="shared" si="11"/>
        <v>2</v>
      </c>
      <c r="AU19" s="259">
        <f t="shared" si="12"/>
        <v>0</v>
      </c>
      <c r="AV19" s="257">
        <f t="shared" si="13"/>
        <v>-1.503</v>
      </c>
      <c r="AW19" s="258">
        <f t="shared" si="14"/>
        <v>-0.4970000000000001</v>
      </c>
      <c r="AX19" s="258">
        <f t="shared" si="15"/>
        <v>0</v>
      </c>
      <c r="AY19" s="258">
        <f t="shared" si="16"/>
        <v>0</v>
      </c>
      <c r="AZ19" s="258">
        <f t="shared" si="17"/>
        <v>0.5940000000000005</v>
      </c>
      <c r="BA19" s="258">
        <f t="shared" si="18"/>
        <v>0</v>
      </c>
      <c r="BB19" s="259">
        <f t="shared" si="19"/>
        <v>0</v>
      </c>
      <c r="BC19" s="261">
        <f t="shared" si="20"/>
        <v>2</v>
      </c>
    </row>
    <row r="20" spans="1:55" s="85" customFormat="1" ht="12">
      <c r="A20" s="193">
        <v>6</v>
      </c>
      <c r="B20" s="200">
        <v>-7.5</v>
      </c>
      <c r="C20" s="245">
        <f t="shared" si="21"/>
        <v>-7.5</v>
      </c>
      <c r="D20" s="246">
        <f t="shared" si="46"/>
        <v>0</v>
      </c>
      <c r="E20" s="246">
        <f t="shared" si="47"/>
        <v>3.7425</v>
      </c>
      <c r="F20" s="254" t="str">
        <f t="shared" si="0"/>
        <v> - </v>
      </c>
      <c r="G20" s="251" t="str">
        <f t="shared" si="1"/>
        <v> - </v>
      </c>
      <c r="H20" s="247">
        <f t="shared" si="22"/>
        <v>194</v>
      </c>
      <c r="I20" s="245">
        <f t="shared" si="23"/>
        <v>-6</v>
      </c>
      <c r="J20" s="246">
        <f t="shared" si="48"/>
        <v>0</v>
      </c>
      <c r="K20" s="246">
        <f t="shared" si="49"/>
        <v>3.7274999999999996</v>
      </c>
      <c r="L20" s="254" t="str">
        <f t="shared" si="2"/>
        <v> - </v>
      </c>
      <c r="M20" s="251" t="str">
        <f t="shared" si="24"/>
        <v> - </v>
      </c>
      <c r="O20" s="241">
        <f t="shared" si="3"/>
        <v>6</v>
      </c>
      <c r="P20" s="295">
        <f t="shared" si="4"/>
        <v>-3</v>
      </c>
      <c r="Q20" s="236">
        <f t="shared" si="25"/>
        <v>0</v>
      </c>
      <c r="R20" s="236">
        <f t="shared" si="26"/>
        <v>1.497</v>
      </c>
      <c r="S20" s="236" t="str">
        <f t="shared" si="27"/>
        <v> - </v>
      </c>
      <c r="T20" s="295">
        <f t="shared" si="5"/>
        <v>-2.4</v>
      </c>
      <c r="U20" s="236">
        <f t="shared" si="28"/>
        <v>0</v>
      </c>
      <c r="V20" s="236">
        <f t="shared" si="29"/>
        <v>1.4910000000000008</v>
      </c>
      <c r="W20" s="253" t="str">
        <f t="shared" si="30"/>
        <v> - </v>
      </c>
      <c r="X20" s="257">
        <f t="shared" si="6"/>
        <v>-3.7575</v>
      </c>
      <c r="Y20" s="258">
        <f t="shared" si="7"/>
        <v>-3.7425</v>
      </c>
      <c r="Z20" s="258">
        <f t="shared" si="31"/>
        <v>0</v>
      </c>
      <c r="AA20" s="258">
        <f t="shared" si="32"/>
        <v>0</v>
      </c>
      <c r="AB20" s="258">
        <f t="shared" si="33"/>
        <v>3.7425</v>
      </c>
      <c r="AC20" s="258">
        <f t="shared" si="34"/>
        <v>0</v>
      </c>
      <c r="AD20" s="259">
        <f t="shared" si="35"/>
        <v>2</v>
      </c>
      <c r="AE20" s="259">
        <f t="shared" si="36"/>
        <v>1</v>
      </c>
      <c r="AF20" s="257">
        <f t="shared" si="37"/>
        <v>-1.503</v>
      </c>
      <c r="AG20" s="258">
        <f t="shared" si="8"/>
        <v>-2.2425</v>
      </c>
      <c r="AH20" s="258">
        <f t="shared" si="38"/>
        <v>0</v>
      </c>
      <c r="AI20" s="258">
        <f t="shared" si="39"/>
        <v>0</v>
      </c>
      <c r="AJ20" s="258">
        <f t="shared" si="40"/>
        <v>3.7274999999999996</v>
      </c>
      <c r="AK20" s="258">
        <f t="shared" si="41"/>
        <v>0</v>
      </c>
      <c r="AL20" s="259">
        <f t="shared" si="42"/>
        <v>0</v>
      </c>
      <c r="AM20" s="261">
        <f t="shared" si="43"/>
        <v>3</v>
      </c>
      <c r="AN20" s="257">
        <f t="shared" si="50"/>
        <v>-3</v>
      </c>
      <c r="AO20" s="258">
        <f t="shared" si="9"/>
        <v>-1.497</v>
      </c>
      <c r="AP20" s="258">
        <f t="shared" si="51"/>
        <v>0</v>
      </c>
      <c r="AQ20" s="258">
        <f t="shared" si="10"/>
        <v>0</v>
      </c>
      <c r="AR20" s="258">
        <f t="shared" si="44"/>
        <v>1.497</v>
      </c>
      <c r="AS20" s="258">
        <f t="shared" si="45"/>
        <v>0</v>
      </c>
      <c r="AT20" s="259">
        <f t="shared" si="11"/>
        <v>2</v>
      </c>
      <c r="AU20" s="259">
        <f t="shared" si="12"/>
        <v>1</v>
      </c>
      <c r="AV20" s="257">
        <f t="shared" si="13"/>
        <v>-1.503</v>
      </c>
      <c r="AW20" s="258">
        <f t="shared" si="14"/>
        <v>-0.897</v>
      </c>
      <c r="AX20" s="258">
        <f t="shared" si="15"/>
        <v>0</v>
      </c>
      <c r="AY20" s="258">
        <f t="shared" si="16"/>
        <v>0</v>
      </c>
      <c r="AZ20" s="258">
        <f t="shared" si="17"/>
        <v>1.4910000000000008</v>
      </c>
      <c r="BA20" s="258">
        <f t="shared" si="18"/>
        <v>0</v>
      </c>
      <c r="BB20" s="259">
        <f t="shared" si="19"/>
        <v>0</v>
      </c>
      <c r="BC20" s="261">
        <f t="shared" si="20"/>
        <v>3</v>
      </c>
    </row>
    <row r="21" spans="1:55" s="85" customFormat="1" ht="12">
      <c r="A21" s="193">
        <v>7</v>
      </c>
      <c r="B21" s="200">
        <v>11.25</v>
      </c>
      <c r="C21" s="245">
        <f t="shared" si="21"/>
        <v>11.25</v>
      </c>
      <c r="D21" s="246">
        <f t="shared" si="46"/>
        <v>7.4925</v>
      </c>
      <c r="E21" s="246">
        <f t="shared" si="47"/>
        <v>0</v>
      </c>
      <c r="F21" s="254" t="str">
        <f t="shared" si="0"/>
        <v> - </v>
      </c>
      <c r="G21" s="251" t="str">
        <f t="shared" si="1"/>
        <v> - </v>
      </c>
      <c r="H21" s="247">
        <f t="shared" si="22"/>
        <v>193</v>
      </c>
      <c r="I21" s="245">
        <f t="shared" si="23"/>
        <v>-7</v>
      </c>
      <c r="J21" s="246">
        <f t="shared" si="48"/>
        <v>0</v>
      </c>
      <c r="K21" s="246">
        <f t="shared" si="49"/>
        <v>6.969999999999999</v>
      </c>
      <c r="L21" s="254" t="str">
        <f t="shared" si="2"/>
        <v> - </v>
      </c>
      <c r="M21" s="251" t="str">
        <f t="shared" si="24"/>
        <v> - </v>
      </c>
      <c r="O21" s="241">
        <f t="shared" si="3"/>
        <v>7</v>
      </c>
      <c r="P21" s="295">
        <f t="shared" si="4"/>
        <v>4.5</v>
      </c>
      <c r="Q21" s="236">
        <f t="shared" si="25"/>
        <v>2.997</v>
      </c>
      <c r="R21" s="236">
        <f t="shared" si="26"/>
        <v>0</v>
      </c>
      <c r="S21" s="236" t="str">
        <f t="shared" si="27"/>
        <v> - </v>
      </c>
      <c r="T21" s="295">
        <f t="shared" si="5"/>
        <v>-2.8</v>
      </c>
      <c r="U21" s="236">
        <f t="shared" si="28"/>
        <v>0</v>
      </c>
      <c r="V21" s="236">
        <f t="shared" si="29"/>
        <v>2.7880000000000003</v>
      </c>
      <c r="W21" s="253" t="str">
        <f t="shared" si="30"/>
        <v> - </v>
      </c>
      <c r="X21" s="257">
        <f t="shared" si="6"/>
        <v>3.7575</v>
      </c>
      <c r="Y21" s="258">
        <f t="shared" si="7"/>
        <v>7.4925</v>
      </c>
      <c r="Z21" s="258">
        <f t="shared" si="31"/>
        <v>7.4925</v>
      </c>
      <c r="AA21" s="258">
        <f t="shared" si="32"/>
        <v>0</v>
      </c>
      <c r="AB21" s="258">
        <f t="shared" si="33"/>
        <v>0</v>
      </c>
      <c r="AC21" s="258">
        <f t="shared" si="34"/>
        <v>0</v>
      </c>
      <c r="AD21" s="259">
        <f t="shared" si="35"/>
        <v>3</v>
      </c>
      <c r="AE21" s="259">
        <f t="shared" si="36"/>
        <v>1</v>
      </c>
      <c r="AF21" s="257">
        <f t="shared" si="37"/>
        <v>-1.503</v>
      </c>
      <c r="AG21" s="258">
        <f t="shared" si="8"/>
        <v>-3.2425</v>
      </c>
      <c r="AH21" s="258">
        <f t="shared" si="38"/>
        <v>0</v>
      </c>
      <c r="AI21" s="258">
        <f t="shared" si="39"/>
        <v>0</v>
      </c>
      <c r="AJ21" s="258">
        <f t="shared" si="40"/>
        <v>6.969999999999999</v>
      </c>
      <c r="AK21" s="258">
        <f t="shared" si="41"/>
        <v>0</v>
      </c>
      <c r="AL21" s="259">
        <f t="shared" si="42"/>
        <v>0</v>
      </c>
      <c r="AM21" s="261">
        <f t="shared" si="43"/>
        <v>4</v>
      </c>
      <c r="AN21" s="257">
        <f t="shared" si="50"/>
        <v>3.7575</v>
      </c>
      <c r="AO21" s="258">
        <f t="shared" si="9"/>
        <v>2.997</v>
      </c>
      <c r="AP21" s="258">
        <f t="shared" si="51"/>
        <v>2.997</v>
      </c>
      <c r="AQ21" s="258">
        <f t="shared" si="10"/>
        <v>0</v>
      </c>
      <c r="AR21" s="258">
        <f t="shared" si="44"/>
        <v>0</v>
      </c>
      <c r="AS21" s="258">
        <f t="shared" si="45"/>
        <v>0</v>
      </c>
      <c r="AT21" s="259">
        <f t="shared" si="11"/>
        <v>3</v>
      </c>
      <c r="AU21" s="259">
        <f t="shared" si="12"/>
        <v>1</v>
      </c>
      <c r="AV21" s="257">
        <f t="shared" si="13"/>
        <v>-1.503</v>
      </c>
      <c r="AW21" s="258">
        <f t="shared" si="14"/>
        <v>-1.297</v>
      </c>
      <c r="AX21" s="258">
        <f t="shared" si="15"/>
        <v>0</v>
      </c>
      <c r="AY21" s="258">
        <f t="shared" si="16"/>
        <v>0</v>
      </c>
      <c r="AZ21" s="258">
        <f t="shared" si="17"/>
        <v>2.7880000000000003</v>
      </c>
      <c r="BA21" s="258">
        <f t="shared" si="18"/>
        <v>0</v>
      </c>
      <c r="BB21" s="259">
        <f t="shared" si="19"/>
        <v>0</v>
      </c>
      <c r="BC21" s="261">
        <f t="shared" si="20"/>
        <v>4</v>
      </c>
    </row>
    <row r="22" spans="1:55" s="85" customFormat="1" ht="12">
      <c r="A22" s="193">
        <v>8</v>
      </c>
      <c r="B22" s="200">
        <v>1.25</v>
      </c>
      <c r="C22" s="245">
        <f t="shared" si="21"/>
        <v>1.25</v>
      </c>
      <c r="D22" s="246">
        <f t="shared" si="46"/>
        <v>4.984999999999999</v>
      </c>
      <c r="E22" s="246">
        <f t="shared" si="47"/>
        <v>0</v>
      </c>
      <c r="F22" s="254" t="str">
        <f t="shared" si="0"/>
        <v> - </v>
      </c>
      <c r="G22" s="251" t="str">
        <f t="shared" si="1"/>
        <v> - </v>
      </c>
      <c r="H22" s="247">
        <f t="shared" si="22"/>
        <v>192</v>
      </c>
      <c r="I22" s="245">
        <f t="shared" si="23"/>
        <v>-8</v>
      </c>
      <c r="J22" s="246">
        <f t="shared" si="48"/>
        <v>0</v>
      </c>
      <c r="K22" s="246">
        <f t="shared" si="49"/>
        <v>11.212499999999999</v>
      </c>
      <c r="L22" s="254" t="str">
        <f t="shared" si="2"/>
        <v> - </v>
      </c>
      <c r="M22" s="251" t="str">
        <f t="shared" si="24"/>
        <v> - </v>
      </c>
      <c r="N22" s="262"/>
      <c r="O22" s="241">
        <f t="shared" si="3"/>
        <v>8</v>
      </c>
      <c r="P22" s="295">
        <f t="shared" si="4"/>
        <v>0.5</v>
      </c>
      <c r="Q22" s="236">
        <f t="shared" si="25"/>
        <v>1.994</v>
      </c>
      <c r="R22" s="236">
        <f t="shared" si="26"/>
        <v>0</v>
      </c>
      <c r="S22" s="236" t="str">
        <f t="shared" si="27"/>
        <v> - </v>
      </c>
      <c r="T22" s="295">
        <f t="shared" si="5"/>
        <v>-3.2</v>
      </c>
      <c r="U22" s="236">
        <f t="shared" si="28"/>
        <v>0</v>
      </c>
      <c r="V22" s="236">
        <f t="shared" si="29"/>
        <v>4.485</v>
      </c>
      <c r="W22" s="253" t="str">
        <f t="shared" si="30"/>
        <v> - </v>
      </c>
      <c r="X22" s="257">
        <f t="shared" si="6"/>
        <v>1.25</v>
      </c>
      <c r="Y22" s="258">
        <f t="shared" si="7"/>
        <v>0</v>
      </c>
      <c r="Z22" s="258">
        <f t="shared" si="31"/>
        <v>4.984999999999999</v>
      </c>
      <c r="AA22" s="258">
        <f t="shared" si="32"/>
        <v>0</v>
      </c>
      <c r="AB22" s="258">
        <f t="shared" si="33"/>
        <v>0</v>
      </c>
      <c r="AC22" s="258">
        <f t="shared" si="34"/>
        <v>0</v>
      </c>
      <c r="AD22" s="259">
        <f t="shared" si="35"/>
        <v>4</v>
      </c>
      <c r="AE22" s="259">
        <f t="shared" si="36"/>
        <v>1</v>
      </c>
      <c r="AF22" s="257">
        <f t="shared" si="37"/>
        <v>-1.503</v>
      </c>
      <c r="AG22" s="258">
        <f t="shared" si="8"/>
        <v>-4.2425</v>
      </c>
      <c r="AH22" s="258">
        <f t="shared" si="38"/>
        <v>0</v>
      </c>
      <c r="AI22" s="258">
        <f t="shared" si="39"/>
        <v>0</v>
      </c>
      <c r="AJ22" s="258">
        <f t="shared" si="40"/>
        <v>8.55</v>
      </c>
      <c r="AK22" s="258">
        <f t="shared" si="41"/>
        <v>19.7625</v>
      </c>
      <c r="AL22" s="259">
        <f t="shared" si="42"/>
        <v>0</v>
      </c>
      <c r="AM22" s="261">
        <f t="shared" si="43"/>
        <v>5</v>
      </c>
      <c r="AN22" s="257">
        <f t="shared" si="50"/>
        <v>0.5</v>
      </c>
      <c r="AO22" s="258">
        <f t="shared" si="9"/>
        <v>0</v>
      </c>
      <c r="AP22" s="258">
        <f t="shared" si="51"/>
        <v>1.994</v>
      </c>
      <c r="AQ22" s="258">
        <f t="shared" si="10"/>
        <v>0</v>
      </c>
      <c r="AR22" s="258">
        <f t="shared" si="44"/>
        <v>0</v>
      </c>
      <c r="AS22" s="258">
        <f t="shared" si="45"/>
        <v>0</v>
      </c>
      <c r="AT22" s="259">
        <f t="shared" si="11"/>
        <v>4</v>
      </c>
      <c r="AU22" s="259">
        <f t="shared" si="12"/>
        <v>1</v>
      </c>
      <c r="AV22" s="257">
        <f t="shared" si="13"/>
        <v>-1.503</v>
      </c>
      <c r="AW22" s="258">
        <f t="shared" si="14"/>
        <v>-1.6970000000000003</v>
      </c>
      <c r="AX22" s="258">
        <f t="shared" si="15"/>
        <v>0</v>
      </c>
      <c r="AY22" s="258">
        <f t="shared" si="16"/>
        <v>0</v>
      </c>
      <c r="AZ22" s="258">
        <f t="shared" si="17"/>
        <v>4.485</v>
      </c>
      <c r="BA22" s="258">
        <f t="shared" si="18"/>
        <v>0</v>
      </c>
      <c r="BB22" s="259">
        <f t="shared" si="19"/>
        <v>0</v>
      </c>
      <c r="BC22" s="261">
        <f t="shared" si="20"/>
        <v>5</v>
      </c>
    </row>
    <row r="23" spans="1:55" s="85" customFormat="1" ht="12">
      <c r="A23" s="193">
        <v>9</v>
      </c>
      <c r="B23" s="200">
        <v>12.5</v>
      </c>
      <c r="C23" s="245">
        <f t="shared" si="21"/>
        <v>12.5</v>
      </c>
      <c r="D23" s="246">
        <f t="shared" si="46"/>
        <v>13.7275</v>
      </c>
      <c r="E23" s="246">
        <f t="shared" si="47"/>
        <v>0</v>
      </c>
      <c r="F23" s="254" t="str">
        <f t="shared" si="0"/>
        <v> - </v>
      </c>
      <c r="G23" s="251" t="str">
        <f t="shared" si="1"/>
        <v> - </v>
      </c>
      <c r="H23" s="247">
        <f t="shared" si="22"/>
        <v>191</v>
      </c>
      <c r="I23" s="245">
        <f t="shared" si="23"/>
        <v>-9</v>
      </c>
      <c r="J23" s="246">
        <f t="shared" si="48"/>
        <v>0</v>
      </c>
      <c r="K23" s="246">
        <f t="shared" si="49"/>
        <v>16.455</v>
      </c>
      <c r="L23" s="254" t="str">
        <f t="shared" si="2"/>
        <v> - </v>
      </c>
      <c r="M23" s="251" t="str">
        <f t="shared" si="24"/>
        <v> - </v>
      </c>
      <c r="N23" s="141"/>
      <c r="O23" s="241">
        <f t="shared" si="3"/>
        <v>9</v>
      </c>
      <c r="P23" s="295">
        <f t="shared" si="4"/>
        <v>5</v>
      </c>
      <c r="Q23" s="236">
        <f t="shared" si="25"/>
        <v>5.491</v>
      </c>
      <c r="R23" s="236">
        <f t="shared" si="26"/>
        <v>0</v>
      </c>
      <c r="S23" s="236" t="str">
        <f t="shared" si="27"/>
        <v> - </v>
      </c>
      <c r="T23" s="295">
        <f t="shared" si="5"/>
        <v>-3.6</v>
      </c>
      <c r="U23" s="236">
        <f t="shared" si="28"/>
        <v>0</v>
      </c>
      <c r="V23" s="236">
        <f t="shared" si="29"/>
        <v>6.582000000000001</v>
      </c>
      <c r="W23" s="253" t="str">
        <f t="shared" si="30"/>
        <v> - </v>
      </c>
      <c r="X23" s="257">
        <f t="shared" si="6"/>
        <v>3.7575</v>
      </c>
      <c r="Y23" s="258">
        <f t="shared" si="7"/>
        <v>8.7425</v>
      </c>
      <c r="Z23" s="258">
        <f t="shared" si="31"/>
        <v>13.7275</v>
      </c>
      <c r="AA23" s="258">
        <f t="shared" si="32"/>
        <v>0</v>
      </c>
      <c r="AB23" s="258">
        <f t="shared" si="33"/>
        <v>0</v>
      </c>
      <c r="AC23" s="258">
        <f t="shared" si="34"/>
        <v>0</v>
      </c>
      <c r="AD23" s="259">
        <f t="shared" si="35"/>
        <v>5</v>
      </c>
      <c r="AE23" s="259">
        <f t="shared" si="36"/>
        <v>1</v>
      </c>
      <c r="AF23" s="257">
        <f t="shared" si="37"/>
        <v>-1.503</v>
      </c>
      <c r="AG23" s="258">
        <f t="shared" si="8"/>
        <v>-5.2425</v>
      </c>
      <c r="AH23" s="258">
        <f t="shared" si="38"/>
        <v>0</v>
      </c>
      <c r="AI23" s="258">
        <f t="shared" si="39"/>
        <v>0</v>
      </c>
      <c r="AJ23" s="258">
        <f t="shared" si="40"/>
        <v>8.55</v>
      </c>
      <c r="AK23" s="258">
        <f t="shared" si="41"/>
        <v>25.005</v>
      </c>
      <c r="AL23" s="259">
        <f t="shared" si="42"/>
        <v>0</v>
      </c>
      <c r="AM23" s="261">
        <f t="shared" si="43"/>
        <v>6</v>
      </c>
      <c r="AN23" s="257">
        <f t="shared" si="50"/>
        <v>3.7575</v>
      </c>
      <c r="AO23" s="258">
        <f t="shared" si="9"/>
        <v>3.497</v>
      </c>
      <c r="AP23" s="258">
        <f t="shared" si="51"/>
        <v>5.491</v>
      </c>
      <c r="AQ23" s="258">
        <f t="shared" si="10"/>
        <v>0</v>
      </c>
      <c r="AR23" s="258">
        <f t="shared" si="44"/>
        <v>0</v>
      </c>
      <c r="AS23" s="258">
        <f t="shared" si="45"/>
        <v>0</v>
      </c>
      <c r="AT23" s="259">
        <f t="shared" si="11"/>
        <v>5</v>
      </c>
      <c r="AU23" s="259">
        <f t="shared" si="12"/>
        <v>1</v>
      </c>
      <c r="AV23" s="257">
        <f t="shared" si="13"/>
        <v>-1.503</v>
      </c>
      <c r="AW23" s="258">
        <f t="shared" si="14"/>
        <v>-2.0970000000000004</v>
      </c>
      <c r="AX23" s="258">
        <f t="shared" si="15"/>
        <v>0</v>
      </c>
      <c r="AY23" s="258">
        <f t="shared" si="16"/>
        <v>0</v>
      </c>
      <c r="AZ23" s="258">
        <f t="shared" si="17"/>
        <v>6.582000000000001</v>
      </c>
      <c r="BA23" s="258">
        <f t="shared" si="18"/>
        <v>0</v>
      </c>
      <c r="BB23" s="259">
        <f t="shared" si="19"/>
        <v>0</v>
      </c>
      <c r="BC23" s="261">
        <f t="shared" si="20"/>
        <v>6</v>
      </c>
    </row>
    <row r="24" spans="1:55" s="85" customFormat="1" ht="12">
      <c r="A24" s="193">
        <v>10</v>
      </c>
      <c r="B24" s="200">
        <v>-10</v>
      </c>
      <c r="C24" s="245">
        <f t="shared" si="21"/>
        <v>-10</v>
      </c>
      <c r="D24" s="246">
        <f t="shared" si="46"/>
        <v>0</v>
      </c>
      <c r="E24" s="246">
        <f t="shared" si="47"/>
        <v>6.2425</v>
      </c>
      <c r="F24" s="254" t="str">
        <f t="shared" si="0"/>
        <v> - </v>
      </c>
      <c r="G24" s="251" t="str">
        <f t="shared" si="1"/>
        <v> - </v>
      </c>
      <c r="H24" s="247">
        <f t="shared" si="22"/>
        <v>190</v>
      </c>
      <c r="I24" s="245">
        <f t="shared" si="23"/>
        <v>-10</v>
      </c>
      <c r="J24" s="246">
        <f t="shared" si="48"/>
        <v>0</v>
      </c>
      <c r="K24" s="246">
        <f t="shared" si="49"/>
        <v>22.697499999999998</v>
      </c>
      <c r="L24" s="254" t="str">
        <f t="shared" si="2"/>
        <v>XX</v>
      </c>
      <c r="M24" s="251">
        <f t="shared" si="24"/>
        <v>-4.8999999999999995</v>
      </c>
      <c r="N24" s="141"/>
      <c r="O24" s="241">
        <f t="shared" si="3"/>
        <v>10</v>
      </c>
      <c r="P24" s="295">
        <f t="shared" si="4"/>
        <v>-4</v>
      </c>
      <c r="Q24" s="236">
        <f t="shared" si="25"/>
        <v>0</v>
      </c>
      <c r="R24" s="236">
        <f t="shared" si="26"/>
        <v>2.497</v>
      </c>
      <c r="S24" s="236" t="str">
        <f t="shared" si="27"/>
        <v> - </v>
      </c>
      <c r="T24" s="295">
        <f t="shared" si="5"/>
        <v>-4</v>
      </c>
      <c r="U24" s="236">
        <f t="shared" si="28"/>
        <v>0</v>
      </c>
      <c r="V24" s="236">
        <f t="shared" si="29"/>
        <v>9.079</v>
      </c>
      <c r="W24" s="253">
        <f t="shared" si="30"/>
        <v>-1.9599999999999997</v>
      </c>
      <c r="X24" s="257">
        <f t="shared" si="6"/>
        <v>-3.7575</v>
      </c>
      <c r="Y24" s="258">
        <f t="shared" si="7"/>
        <v>-6.2425</v>
      </c>
      <c r="Z24" s="258">
        <f t="shared" si="31"/>
        <v>0</v>
      </c>
      <c r="AA24" s="258">
        <f t="shared" si="32"/>
        <v>0</v>
      </c>
      <c r="AB24" s="258">
        <f t="shared" si="33"/>
        <v>6.2425</v>
      </c>
      <c r="AC24" s="258">
        <f t="shared" si="34"/>
        <v>0</v>
      </c>
      <c r="AD24" s="259">
        <f t="shared" si="35"/>
        <v>5</v>
      </c>
      <c r="AE24" s="259">
        <f t="shared" si="36"/>
        <v>2</v>
      </c>
      <c r="AF24" s="257">
        <f t="shared" si="37"/>
        <v>-1.503</v>
      </c>
      <c r="AG24" s="258">
        <f t="shared" si="8"/>
        <v>-6.2425</v>
      </c>
      <c r="AH24" s="258">
        <f t="shared" si="38"/>
        <v>0</v>
      </c>
      <c r="AI24" s="258">
        <f t="shared" si="39"/>
        <v>0</v>
      </c>
      <c r="AJ24" s="258">
        <f t="shared" si="40"/>
        <v>8.55</v>
      </c>
      <c r="AK24" s="258">
        <f t="shared" si="41"/>
        <v>31.2475</v>
      </c>
      <c r="AL24" s="259">
        <f t="shared" si="42"/>
        <v>0</v>
      </c>
      <c r="AM24" s="261">
        <f t="shared" si="43"/>
        <v>7</v>
      </c>
      <c r="AN24" s="257">
        <f t="shared" si="50"/>
        <v>-3.7575</v>
      </c>
      <c r="AO24" s="258">
        <f t="shared" si="9"/>
        <v>-2.497</v>
      </c>
      <c r="AP24" s="258">
        <f t="shared" si="51"/>
        <v>0</v>
      </c>
      <c r="AQ24" s="258">
        <f t="shared" si="10"/>
        <v>0</v>
      </c>
      <c r="AR24" s="258">
        <f t="shared" si="44"/>
        <v>2.497</v>
      </c>
      <c r="AS24" s="258">
        <f t="shared" si="45"/>
        <v>0</v>
      </c>
      <c r="AT24" s="259">
        <f t="shared" si="11"/>
        <v>5</v>
      </c>
      <c r="AU24" s="259">
        <f t="shared" si="12"/>
        <v>2</v>
      </c>
      <c r="AV24" s="257">
        <f t="shared" si="13"/>
        <v>-1.503</v>
      </c>
      <c r="AW24" s="258">
        <f t="shared" si="14"/>
        <v>-2.497</v>
      </c>
      <c r="AX24" s="258">
        <f t="shared" si="15"/>
        <v>0</v>
      </c>
      <c r="AY24" s="258">
        <f t="shared" si="16"/>
        <v>0</v>
      </c>
      <c r="AZ24" s="258">
        <f t="shared" si="17"/>
        <v>8.55</v>
      </c>
      <c r="BA24" s="258">
        <f t="shared" si="18"/>
        <v>0.5289999999999999</v>
      </c>
      <c r="BB24" s="259">
        <f t="shared" si="19"/>
        <v>0</v>
      </c>
      <c r="BC24" s="261">
        <f t="shared" si="20"/>
        <v>7</v>
      </c>
    </row>
    <row r="25" spans="1:55" s="85" customFormat="1" ht="12">
      <c r="A25" s="193">
        <v>11</v>
      </c>
      <c r="B25" s="200">
        <v>22.5</v>
      </c>
      <c r="C25" s="245">
        <f t="shared" si="21"/>
        <v>22.5</v>
      </c>
      <c r="D25" s="246">
        <f t="shared" si="46"/>
        <v>18.7425</v>
      </c>
      <c r="E25" s="246">
        <f t="shared" si="47"/>
        <v>0</v>
      </c>
      <c r="F25" s="254" t="str">
        <f t="shared" si="0"/>
        <v> - </v>
      </c>
      <c r="G25" s="251" t="str">
        <f t="shared" si="1"/>
        <v> - </v>
      </c>
      <c r="H25" s="200" t="s">
        <v>144</v>
      </c>
      <c r="I25" s="245" t="e">
        <f t="shared" si="23"/>
        <v>#VALUE!</v>
      </c>
      <c r="J25" s="246" t="e">
        <f t="shared" si="48"/>
        <v>#VALUE!</v>
      </c>
      <c r="K25" s="246" t="e">
        <f t="shared" si="49"/>
        <v>#VALUE!</v>
      </c>
      <c r="L25" s="254" t="e">
        <f t="shared" si="2"/>
        <v>#VALUE!</v>
      </c>
      <c r="M25" s="251" t="e">
        <f t="shared" si="24"/>
        <v>#VALUE!</v>
      </c>
      <c r="N25" s="141"/>
      <c r="O25" s="241">
        <f t="shared" si="3"/>
        <v>11</v>
      </c>
      <c r="P25" s="295">
        <f t="shared" si="4"/>
        <v>9</v>
      </c>
      <c r="Q25" s="236">
        <f t="shared" si="25"/>
        <v>7.497</v>
      </c>
      <c r="R25" s="236">
        <f t="shared" si="26"/>
        <v>0</v>
      </c>
      <c r="S25" s="236" t="str">
        <f t="shared" si="27"/>
        <v> - </v>
      </c>
      <c r="T25" s="295" t="e">
        <f t="shared" si="5"/>
        <v>#VALUE!</v>
      </c>
      <c r="U25" s="236" t="e">
        <f t="shared" si="28"/>
        <v>#VALUE!</v>
      </c>
      <c r="V25" s="236" t="e">
        <f t="shared" si="29"/>
        <v>#VALUE!</v>
      </c>
      <c r="W25" s="253" t="e">
        <f t="shared" si="30"/>
        <v>#VALUE!</v>
      </c>
      <c r="X25" s="257">
        <f t="shared" si="6"/>
        <v>3.7575</v>
      </c>
      <c r="Y25" s="258">
        <f t="shared" si="7"/>
        <v>18.7425</v>
      </c>
      <c r="Z25" s="258">
        <f t="shared" si="31"/>
        <v>18.7425</v>
      </c>
      <c r="AA25" s="258">
        <f t="shared" si="32"/>
        <v>0</v>
      </c>
      <c r="AB25" s="258">
        <f t="shared" si="33"/>
        <v>0</v>
      </c>
      <c r="AC25" s="258">
        <f t="shared" si="34"/>
        <v>0</v>
      </c>
      <c r="AD25" s="259">
        <f t="shared" si="35"/>
        <v>6</v>
      </c>
      <c r="AE25" s="259">
        <f t="shared" si="36"/>
        <v>2</v>
      </c>
      <c r="AF25" s="257" t="e">
        <f t="shared" si="37"/>
        <v>#VALUE!</v>
      </c>
      <c r="AG25" s="258" t="e">
        <f t="shared" si="8"/>
        <v>#VALUE!</v>
      </c>
      <c r="AH25" s="258" t="e">
        <f t="shared" si="38"/>
        <v>#VALUE!</v>
      </c>
      <c r="AI25" s="258" t="e">
        <f t="shared" si="39"/>
        <v>#VALUE!</v>
      </c>
      <c r="AJ25" s="258" t="e">
        <f t="shared" si="40"/>
        <v>#VALUE!</v>
      </c>
      <c r="AK25" s="258" t="e">
        <f t="shared" si="41"/>
        <v>#VALUE!</v>
      </c>
      <c r="AL25" s="259" t="e">
        <f t="shared" si="42"/>
        <v>#VALUE!</v>
      </c>
      <c r="AM25" s="261" t="e">
        <f t="shared" si="43"/>
        <v>#VALUE!</v>
      </c>
      <c r="AN25" s="257">
        <f t="shared" si="50"/>
        <v>3.7575</v>
      </c>
      <c r="AO25" s="258">
        <f t="shared" si="9"/>
        <v>7.497</v>
      </c>
      <c r="AP25" s="258">
        <f t="shared" si="51"/>
        <v>7.497</v>
      </c>
      <c r="AQ25" s="258">
        <f t="shared" si="10"/>
        <v>0</v>
      </c>
      <c r="AR25" s="258">
        <f t="shared" si="44"/>
        <v>0</v>
      </c>
      <c r="AS25" s="258">
        <f t="shared" si="45"/>
        <v>0</v>
      </c>
      <c r="AT25" s="259">
        <f t="shared" si="11"/>
        <v>6</v>
      </c>
      <c r="AU25" s="259">
        <f t="shared" si="12"/>
        <v>2</v>
      </c>
      <c r="AV25" s="257" t="e">
        <f t="shared" si="13"/>
        <v>#VALUE!</v>
      </c>
      <c r="AW25" s="258" t="e">
        <f t="shared" si="14"/>
        <v>#VALUE!</v>
      </c>
      <c r="AX25" s="258" t="e">
        <f t="shared" si="15"/>
        <v>#VALUE!</v>
      </c>
      <c r="AY25" s="258" t="e">
        <f t="shared" si="16"/>
        <v>#VALUE!</v>
      </c>
      <c r="AZ25" s="258" t="e">
        <f t="shared" si="17"/>
        <v>#VALUE!</v>
      </c>
      <c r="BA25" s="258" t="e">
        <f t="shared" si="18"/>
        <v>#VALUE!</v>
      </c>
      <c r="BB25" s="259" t="e">
        <f t="shared" si="19"/>
        <v>#VALUE!</v>
      </c>
      <c r="BC25" s="261" t="e">
        <f t="shared" si="20"/>
        <v>#VALUE!</v>
      </c>
    </row>
    <row r="26" spans="1:55" s="85" customFormat="1" ht="12">
      <c r="A26" s="193">
        <v>12</v>
      </c>
      <c r="B26" s="200">
        <v>-3.75</v>
      </c>
      <c r="C26" s="245">
        <f t="shared" si="21"/>
        <v>-3.75</v>
      </c>
      <c r="D26" s="246">
        <f t="shared" si="46"/>
        <v>11.235</v>
      </c>
      <c r="E26" s="246">
        <f t="shared" si="47"/>
        <v>0</v>
      </c>
      <c r="F26" s="254" t="str">
        <f t="shared" si="0"/>
        <v> - </v>
      </c>
      <c r="G26" s="251" t="str">
        <f t="shared" si="1"/>
        <v> - </v>
      </c>
      <c r="H26" s="200" t="s">
        <v>144</v>
      </c>
      <c r="I26" s="245" t="e">
        <f t="shared" si="23"/>
        <v>#VALUE!</v>
      </c>
      <c r="J26" s="246" t="e">
        <f t="shared" si="48"/>
        <v>#VALUE!</v>
      </c>
      <c r="K26" s="246" t="e">
        <f t="shared" si="49"/>
        <v>#VALUE!</v>
      </c>
      <c r="L26" s="254" t="e">
        <f t="shared" si="2"/>
        <v>#VALUE!</v>
      </c>
      <c r="M26" s="251" t="e">
        <f t="shared" si="24"/>
        <v>#VALUE!</v>
      </c>
      <c r="N26" s="141"/>
      <c r="O26" s="241">
        <f t="shared" si="3"/>
        <v>12</v>
      </c>
      <c r="P26" s="295">
        <f t="shared" si="4"/>
        <v>-1.5</v>
      </c>
      <c r="Q26" s="236">
        <f t="shared" si="25"/>
        <v>4.494</v>
      </c>
      <c r="R26" s="236">
        <f t="shared" si="26"/>
        <v>0</v>
      </c>
      <c r="S26" s="236" t="str">
        <f t="shared" si="27"/>
        <v> - </v>
      </c>
      <c r="T26" s="295" t="e">
        <f t="shared" si="5"/>
        <v>#VALUE!</v>
      </c>
      <c r="U26" s="236" t="e">
        <f t="shared" si="28"/>
        <v>#VALUE!</v>
      </c>
      <c r="V26" s="236" t="e">
        <f t="shared" si="29"/>
        <v>#VALUE!</v>
      </c>
      <c r="W26" s="253" t="e">
        <f t="shared" si="30"/>
        <v>#VALUE!</v>
      </c>
      <c r="X26" s="257">
        <f t="shared" si="6"/>
        <v>-3.75</v>
      </c>
      <c r="Y26" s="258">
        <f t="shared" si="7"/>
        <v>0</v>
      </c>
      <c r="Z26" s="258">
        <f t="shared" si="31"/>
        <v>11.235</v>
      </c>
      <c r="AA26" s="258">
        <f t="shared" si="32"/>
        <v>0</v>
      </c>
      <c r="AB26" s="258">
        <f t="shared" si="33"/>
        <v>0</v>
      </c>
      <c r="AC26" s="258">
        <f t="shared" si="34"/>
        <v>0</v>
      </c>
      <c r="AD26" s="259">
        <f t="shared" si="35"/>
        <v>7</v>
      </c>
      <c r="AE26" s="259">
        <f t="shared" si="36"/>
        <v>2</v>
      </c>
      <c r="AF26" s="257" t="e">
        <f t="shared" si="37"/>
        <v>#VALUE!</v>
      </c>
      <c r="AG26" s="258" t="e">
        <f t="shared" si="8"/>
        <v>#VALUE!</v>
      </c>
      <c r="AH26" s="258" t="e">
        <f t="shared" si="38"/>
        <v>#VALUE!</v>
      </c>
      <c r="AI26" s="258" t="e">
        <f t="shared" si="39"/>
        <v>#VALUE!</v>
      </c>
      <c r="AJ26" s="258" t="e">
        <f t="shared" si="40"/>
        <v>#VALUE!</v>
      </c>
      <c r="AK26" s="258" t="e">
        <f t="shared" si="41"/>
        <v>#VALUE!</v>
      </c>
      <c r="AL26" s="259" t="e">
        <f t="shared" si="42"/>
        <v>#VALUE!</v>
      </c>
      <c r="AM26" s="261" t="e">
        <f t="shared" si="43"/>
        <v>#VALUE!</v>
      </c>
      <c r="AN26" s="257">
        <f t="shared" si="50"/>
        <v>-1.5</v>
      </c>
      <c r="AO26" s="258">
        <f t="shared" si="9"/>
        <v>0</v>
      </c>
      <c r="AP26" s="258">
        <f t="shared" si="51"/>
        <v>4.494</v>
      </c>
      <c r="AQ26" s="258">
        <f t="shared" si="10"/>
        <v>0</v>
      </c>
      <c r="AR26" s="258">
        <f t="shared" si="44"/>
        <v>0</v>
      </c>
      <c r="AS26" s="258">
        <f t="shared" si="45"/>
        <v>0</v>
      </c>
      <c r="AT26" s="259">
        <f t="shared" si="11"/>
        <v>7</v>
      </c>
      <c r="AU26" s="259">
        <f t="shared" si="12"/>
        <v>2</v>
      </c>
      <c r="AV26" s="257" t="e">
        <f t="shared" si="13"/>
        <v>#VALUE!</v>
      </c>
      <c r="AW26" s="258" t="e">
        <f t="shared" si="14"/>
        <v>#VALUE!</v>
      </c>
      <c r="AX26" s="258" t="e">
        <f t="shared" si="15"/>
        <v>#VALUE!</v>
      </c>
      <c r="AY26" s="258" t="e">
        <f t="shared" si="16"/>
        <v>#VALUE!</v>
      </c>
      <c r="AZ26" s="258" t="e">
        <f t="shared" si="17"/>
        <v>#VALUE!</v>
      </c>
      <c r="BA26" s="258" t="e">
        <f t="shared" si="18"/>
        <v>#VALUE!</v>
      </c>
      <c r="BB26" s="259" t="e">
        <f t="shared" si="19"/>
        <v>#VALUE!</v>
      </c>
      <c r="BC26" s="261" t="e">
        <f t="shared" si="20"/>
        <v>#VALUE!</v>
      </c>
    </row>
    <row r="27" spans="1:55" s="85" customFormat="1" ht="12">
      <c r="A27" s="193">
        <v>13</v>
      </c>
      <c r="B27" s="200">
        <v>15</v>
      </c>
      <c r="C27" s="245">
        <f t="shared" si="21"/>
        <v>15</v>
      </c>
      <c r="D27" s="246">
        <f t="shared" si="46"/>
        <v>22.4775</v>
      </c>
      <c r="E27" s="246">
        <f t="shared" si="47"/>
        <v>0</v>
      </c>
      <c r="F27" s="254" t="str">
        <f t="shared" si="0"/>
        <v>XX</v>
      </c>
      <c r="G27" s="251">
        <f t="shared" si="1"/>
        <v>4.597031249999999</v>
      </c>
      <c r="H27" s="200" t="s">
        <v>144</v>
      </c>
      <c r="I27" s="245" t="e">
        <f t="shared" si="23"/>
        <v>#VALUE!</v>
      </c>
      <c r="J27" s="246" t="e">
        <f t="shared" si="48"/>
        <v>#VALUE!</v>
      </c>
      <c r="K27" s="246" t="e">
        <f t="shared" si="49"/>
        <v>#VALUE!</v>
      </c>
      <c r="L27" s="254" t="e">
        <f t="shared" si="2"/>
        <v>#VALUE!</v>
      </c>
      <c r="M27" s="251" t="e">
        <f t="shared" si="24"/>
        <v>#VALUE!</v>
      </c>
      <c r="N27" s="141"/>
      <c r="O27" s="241">
        <f t="shared" si="3"/>
        <v>13</v>
      </c>
      <c r="P27" s="295">
        <f t="shared" si="4"/>
        <v>6</v>
      </c>
      <c r="Q27" s="236">
        <f t="shared" si="25"/>
        <v>8.991</v>
      </c>
      <c r="R27" s="236">
        <f t="shared" si="26"/>
        <v>0</v>
      </c>
      <c r="S27" s="236">
        <f t="shared" si="27"/>
        <v>1.8388125</v>
      </c>
      <c r="T27" s="295" t="e">
        <f t="shared" si="5"/>
        <v>#VALUE!</v>
      </c>
      <c r="U27" s="236" t="e">
        <f t="shared" si="28"/>
        <v>#VALUE!</v>
      </c>
      <c r="V27" s="236" t="e">
        <f t="shared" si="29"/>
        <v>#VALUE!</v>
      </c>
      <c r="W27" s="253" t="e">
        <f t="shared" si="30"/>
        <v>#VALUE!</v>
      </c>
      <c r="X27" s="257">
        <f t="shared" si="6"/>
        <v>3.7575</v>
      </c>
      <c r="Y27" s="258">
        <f t="shared" si="7"/>
        <v>11.2425</v>
      </c>
      <c r="Z27" s="258">
        <f t="shared" si="31"/>
        <v>21.375</v>
      </c>
      <c r="AA27" s="258">
        <f t="shared" si="32"/>
        <v>1.1024999999999991</v>
      </c>
      <c r="AB27" s="258">
        <f t="shared" si="33"/>
        <v>0</v>
      </c>
      <c r="AC27" s="258">
        <f t="shared" si="34"/>
        <v>0</v>
      </c>
      <c r="AD27" s="259">
        <f t="shared" si="35"/>
        <v>8</v>
      </c>
      <c r="AE27" s="259">
        <f t="shared" si="36"/>
        <v>2</v>
      </c>
      <c r="AF27" s="257" t="e">
        <f t="shared" si="37"/>
        <v>#VALUE!</v>
      </c>
      <c r="AG27" s="258" t="e">
        <f t="shared" si="8"/>
        <v>#VALUE!</v>
      </c>
      <c r="AH27" s="258" t="e">
        <f t="shared" si="38"/>
        <v>#VALUE!</v>
      </c>
      <c r="AI27" s="258" t="e">
        <f t="shared" si="39"/>
        <v>#VALUE!</v>
      </c>
      <c r="AJ27" s="258" t="e">
        <f t="shared" si="40"/>
        <v>#VALUE!</v>
      </c>
      <c r="AK27" s="258" t="e">
        <f t="shared" si="41"/>
        <v>#VALUE!</v>
      </c>
      <c r="AL27" s="259" t="e">
        <f t="shared" si="42"/>
        <v>#VALUE!</v>
      </c>
      <c r="AM27" s="261" t="e">
        <f t="shared" si="43"/>
        <v>#VALUE!</v>
      </c>
      <c r="AN27" s="257">
        <f t="shared" si="50"/>
        <v>3.7575</v>
      </c>
      <c r="AO27" s="258">
        <f t="shared" si="9"/>
        <v>4.497</v>
      </c>
      <c r="AP27" s="258">
        <f t="shared" si="51"/>
        <v>8.991</v>
      </c>
      <c r="AQ27" s="258">
        <f t="shared" si="10"/>
        <v>0.44099999999999895</v>
      </c>
      <c r="AR27" s="258">
        <f t="shared" si="44"/>
        <v>0</v>
      </c>
      <c r="AS27" s="258">
        <f t="shared" si="45"/>
        <v>0</v>
      </c>
      <c r="AT27" s="259">
        <f t="shared" si="11"/>
        <v>8</v>
      </c>
      <c r="AU27" s="259">
        <f t="shared" si="12"/>
        <v>2</v>
      </c>
      <c r="AV27" s="257" t="e">
        <f t="shared" si="13"/>
        <v>#VALUE!</v>
      </c>
      <c r="AW27" s="258" t="e">
        <f t="shared" si="14"/>
        <v>#VALUE!</v>
      </c>
      <c r="AX27" s="258" t="e">
        <f t="shared" si="15"/>
        <v>#VALUE!</v>
      </c>
      <c r="AY27" s="258" t="e">
        <f t="shared" si="16"/>
        <v>#VALUE!</v>
      </c>
      <c r="AZ27" s="258" t="e">
        <f t="shared" si="17"/>
        <v>#VALUE!</v>
      </c>
      <c r="BA27" s="258" t="e">
        <f t="shared" si="18"/>
        <v>#VALUE!</v>
      </c>
      <c r="BB27" s="259" t="e">
        <f t="shared" si="19"/>
        <v>#VALUE!</v>
      </c>
      <c r="BC27" s="261" t="e">
        <f t="shared" si="20"/>
        <v>#VALUE!</v>
      </c>
    </row>
    <row r="28" spans="1:55" s="85" customFormat="1" ht="12">
      <c r="A28" s="193">
        <v>14</v>
      </c>
      <c r="B28" s="200">
        <v>3</v>
      </c>
      <c r="C28" s="245">
        <f t="shared" si="21"/>
        <v>3</v>
      </c>
      <c r="D28" s="246">
        <f t="shared" si="46"/>
        <v>21.72</v>
      </c>
      <c r="E28" s="246">
        <f t="shared" si="47"/>
        <v>0</v>
      </c>
      <c r="F28" s="254" t="str">
        <f t="shared" si="0"/>
        <v>XX</v>
      </c>
      <c r="G28" s="251">
        <f t="shared" si="1"/>
        <v>4.319583333333332</v>
      </c>
      <c r="H28" s="200" t="s">
        <v>144</v>
      </c>
      <c r="I28" s="245" t="e">
        <f t="shared" si="23"/>
        <v>#VALUE!</v>
      </c>
      <c r="J28" s="246" t="e">
        <f t="shared" si="48"/>
        <v>#VALUE!</v>
      </c>
      <c r="K28" s="246" t="e">
        <f t="shared" si="49"/>
        <v>#VALUE!</v>
      </c>
      <c r="L28" s="254" t="e">
        <f t="shared" si="2"/>
        <v>#VALUE!</v>
      </c>
      <c r="M28" s="251" t="e">
        <f t="shared" si="24"/>
        <v>#VALUE!</v>
      </c>
      <c r="N28" s="141"/>
      <c r="O28" s="241">
        <f t="shared" si="3"/>
        <v>14</v>
      </c>
      <c r="P28" s="295">
        <f t="shared" si="4"/>
        <v>1.2</v>
      </c>
      <c r="Q28" s="236">
        <f t="shared" si="25"/>
        <v>8.687999999999999</v>
      </c>
      <c r="R28" s="236">
        <f t="shared" si="26"/>
        <v>0</v>
      </c>
      <c r="S28" s="236">
        <f t="shared" si="27"/>
        <v>1.7278333333333329</v>
      </c>
      <c r="T28" s="295" t="e">
        <f t="shared" si="5"/>
        <v>#VALUE!</v>
      </c>
      <c r="U28" s="236" t="e">
        <f t="shared" si="28"/>
        <v>#VALUE!</v>
      </c>
      <c r="V28" s="236" t="e">
        <f t="shared" si="29"/>
        <v>#VALUE!</v>
      </c>
      <c r="W28" s="253" t="e">
        <f t="shared" si="30"/>
        <v>#VALUE!</v>
      </c>
      <c r="X28" s="257">
        <f t="shared" si="6"/>
        <v>3</v>
      </c>
      <c r="Y28" s="258">
        <f t="shared" si="7"/>
        <v>0</v>
      </c>
      <c r="Z28" s="258">
        <f t="shared" si="31"/>
        <v>21.375</v>
      </c>
      <c r="AA28" s="258">
        <f t="shared" si="32"/>
        <v>0.34499999999999886</v>
      </c>
      <c r="AB28" s="258">
        <f t="shared" si="33"/>
        <v>0</v>
      </c>
      <c r="AC28" s="258">
        <f t="shared" si="34"/>
        <v>0</v>
      </c>
      <c r="AD28" s="259">
        <f t="shared" si="35"/>
        <v>9</v>
      </c>
      <c r="AE28" s="259">
        <f t="shared" si="36"/>
        <v>2</v>
      </c>
      <c r="AF28" s="257" t="e">
        <f t="shared" si="37"/>
        <v>#VALUE!</v>
      </c>
      <c r="AG28" s="258" t="e">
        <f t="shared" si="8"/>
        <v>#VALUE!</v>
      </c>
      <c r="AH28" s="258" t="e">
        <f t="shared" si="38"/>
        <v>#VALUE!</v>
      </c>
      <c r="AI28" s="258" t="e">
        <f t="shared" si="39"/>
        <v>#VALUE!</v>
      </c>
      <c r="AJ28" s="258" t="e">
        <f t="shared" si="40"/>
        <v>#VALUE!</v>
      </c>
      <c r="AK28" s="258" t="e">
        <f t="shared" si="41"/>
        <v>#VALUE!</v>
      </c>
      <c r="AL28" s="259" t="e">
        <f t="shared" si="42"/>
        <v>#VALUE!</v>
      </c>
      <c r="AM28" s="261" t="e">
        <f t="shared" si="43"/>
        <v>#VALUE!</v>
      </c>
      <c r="AN28" s="257">
        <f t="shared" si="50"/>
        <v>1.2</v>
      </c>
      <c r="AO28" s="258">
        <f t="shared" si="9"/>
        <v>0</v>
      </c>
      <c r="AP28" s="258">
        <f t="shared" si="51"/>
        <v>8.687999999999999</v>
      </c>
      <c r="AQ28" s="258">
        <f t="shared" si="10"/>
        <v>0.13799999999999812</v>
      </c>
      <c r="AR28" s="258">
        <f t="shared" si="44"/>
        <v>0</v>
      </c>
      <c r="AS28" s="258">
        <f t="shared" si="45"/>
        <v>0</v>
      </c>
      <c r="AT28" s="259">
        <f t="shared" si="11"/>
        <v>9</v>
      </c>
      <c r="AU28" s="259">
        <f t="shared" si="12"/>
        <v>2</v>
      </c>
      <c r="AV28" s="257" t="e">
        <f t="shared" si="13"/>
        <v>#VALUE!</v>
      </c>
      <c r="AW28" s="258" t="e">
        <f t="shared" si="14"/>
        <v>#VALUE!</v>
      </c>
      <c r="AX28" s="258" t="e">
        <f t="shared" si="15"/>
        <v>#VALUE!</v>
      </c>
      <c r="AY28" s="258" t="e">
        <f t="shared" si="16"/>
        <v>#VALUE!</v>
      </c>
      <c r="AZ28" s="258" t="e">
        <f t="shared" si="17"/>
        <v>#VALUE!</v>
      </c>
      <c r="BA28" s="258" t="e">
        <f t="shared" si="18"/>
        <v>#VALUE!</v>
      </c>
      <c r="BB28" s="259" t="e">
        <f t="shared" si="19"/>
        <v>#VALUE!</v>
      </c>
      <c r="BC28" s="261" t="e">
        <f t="shared" si="20"/>
        <v>#VALUE!</v>
      </c>
    </row>
    <row r="29" spans="1:55" s="85" customFormat="1" ht="12">
      <c r="A29" s="193">
        <v>15</v>
      </c>
      <c r="B29" s="200">
        <v>-5</v>
      </c>
      <c r="C29" s="245">
        <f t="shared" si="21"/>
        <v>-5</v>
      </c>
      <c r="D29" s="246">
        <f t="shared" si="46"/>
        <v>12.962499999999999</v>
      </c>
      <c r="E29" s="246">
        <f t="shared" si="47"/>
        <v>1.2425000000000002</v>
      </c>
      <c r="F29" s="254" t="str">
        <f t="shared" si="0"/>
        <v> - </v>
      </c>
      <c r="G29" s="251" t="str">
        <f t="shared" si="1"/>
        <v> - </v>
      </c>
      <c r="H29" s="200" t="s">
        <v>144</v>
      </c>
      <c r="I29" s="245" t="e">
        <f t="shared" si="23"/>
        <v>#VALUE!</v>
      </c>
      <c r="J29" s="246" t="e">
        <f t="shared" si="48"/>
        <v>#VALUE!</v>
      </c>
      <c r="K29" s="246" t="e">
        <f t="shared" si="49"/>
        <v>#VALUE!</v>
      </c>
      <c r="L29" s="254" t="e">
        <f t="shared" si="2"/>
        <v>#VALUE!</v>
      </c>
      <c r="M29" s="251" t="e">
        <f t="shared" si="24"/>
        <v>#VALUE!</v>
      </c>
      <c r="N29" s="141"/>
      <c r="O29" s="241">
        <f t="shared" si="3"/>
        <v>15</v>
      </c>
      <c r="P29" s="295">
        <f t="shared" si="4"/>
        <v>-2</v>
      </c>
      <c r="Q29" s="236">
        <f t="shared" si="25"/>
        <v>5.184999999999999</v>
      </c>
      <c r="R29" s="236">
        <f t="shared" si="26"/>
        <v>0.4970000000000001</v>
      </c>
      <c r="S29" s="236" t="str">
        <f t="shared" si="27"/>
        <v> - </v>
      </c>
      <c r="T29" s="295" t="e">
        <f t="shared" si="5"/>
        <v>#VALUE!</v>
      </c>
      <c r="U29" s="236" t="e">
        <f t="shared" si="28"/>
        <v>#VALUE!</v>
      </c>
      <c r="V29" s="236" t="e">
        <f t="shared" si="29"/>
        <v>#VALUE!</v>
      </c>
      <c r="W29" s="253" t="e">
        <f t="shared" si="30"/>
        <v>#VALUE!</v>
      </c>
      <c r="X29" s="257">
        <f t="shared" si="6"/>
        <v>-3.7575</v>
      </c>
      <c r="Y29" s="258">
        <f t="shared" si="7"/>
        <v>-1.2425000000000002</v>
      </c>
      <c r="Z29" s="258">
        <f t="shared" si="31"/>
        <v>12.962499999999999</v>
      </c>
      <c r="AA29" s="258">
        <f t="shared" si="32"/>
        <v>0</v>
      </c>
      <c r="AB29" s="258">
        <f t="shared" si="33"/>
        <v>1.2425000000000002</v>
      </c>
      <c r="AC29" s="258">
        <f t="shared" si="34"/>
        <v>0</v>
      </c>
      <c r="AD29" s="259">
        <f t="shared" si="35"/>
        <v>10</v>
      </c>
      <c r="AE29" s="259">
        <f t="shared" si="36"/>
        <v>3</v>
      </c>
      <c r="AF29" s="257" t="e">
        <f t="shared" si="37"/>
        <v>#VALUE!</v>
      </c>
      <c r="AG29" s="258" t="e">
        <f t="shared" si="8"/>
        <v>#VALUE!</v>
      </c>
      <c r="AH29" s="258" t="e">
        <f t="shared" si="38"/>
        <v>#VALUE!</v>
      </c>
      <c r="AI29" s="258" t="e">
        <f t="shared" si="39"/>
        <v>#VALUE!</v>
      </c>
      <c r="AJ29" s="258" t="e">
        <f t="shared" si="40"/>
        <v>#VALUE!</v>
      </c>
      <c r="AK29" s="258" t="e">
        <f t="shared" si="41"/>
        <v>#VALUE!</v>
      </c>
      <c r="AL29" s="259" t="e">
        <f t="shared" si="42"/>
        <v>#VALUE!</v>
      </c>
      <c r="AM29" s="261" t="e">
        <f t="shared" si="43"/>
        <v>#VALUE!</v>
      </c>
      <c r="AN29" s="257">
        <f t="shared" si="50"/>
        <v>-2</v>
      </c>
      <c r="AO29" s="258">
        <f t="shared" si="9"/>
        <v>-0.4970000000000001</v>
      </c>
      <c r="AP29" s="258">
        <f t="shared" si="51"/>
        <v>5.184999999999999</v>
      </c>
      <c r="AQ29" s="258">
        <f t="shared" si="10"/>
        <v>0</v>
      </c>
      <c r="AR29" s="258">
        <f t="shared" si="44"/>
        <v>0.4970000000000001</v>
      </c>
      <c r="AS29" s="258">
        <f t="shared" si="45"/>
        <v>0</v>
      </c>
      <c r="AT29" s="259">
        <f t="shared" si="11"/>
        <v>10</v>
      </c>
      <c r="AU29" s="259">
        <f t="shared" si="12"/>
        <v>3</v>
      </c>
      <c r="AV29" s="257" t="e">
        <f t="shared" si="13"/>
        <v>#VALUE!</v>
      </c>
      <c r="AW29" s="258" t="e">
        <f t="shared" si="14"/>
        <v>#VALUE!</v>
      </c>
      <c r="AX29" s="258" t="e">
        <f t="shared" si="15"/>
        <v>#VALUE!</v>
      </c>
      <c r="AY29" s="258" t="e">
        <f t="shared" si="16"/>
        <v>#VALUE!</v>
      </c>
      <c r="AZ29" s="258" t="e">
        <f t="shared" si="17"/>
        <v>#VALUE!</v>
      </c>
      <c r="BA29" s="258" t="e">
        <f t="shared" si="18"/>
        <v>#VALUE!</v>
      </c>
      <c r="BB29" s="259" t="e">
        <f t="shared" si="19"/>
        <v>#VALUE!</v>
      </c>
      <c r="BC29" s="261" t="e">
        <f t="shared" si="20"/>
        <v>#VALUE!</v>
      </c>
    </row>
    <row r="30" spans="1:55" s="85" customFormat="1" ht="12">
      <c r="A30" s="193">
        <v>16</v>
      </c>
      <c r="B30" s="200">
        <v>-4</v>
      </c>
      <c r="C30" s="245">
        <f t="shared" si="21"/>
        <v>-4</v>
      </c>
      <c r="D30" s="246">
        <f t="shared" si="46"/>
        <v>5.204999999999998</v>
      </c>
      <c r="E30" s="246">
        <f t="shared" si="47"/>
        <v>1.4849999999999999</v>
      </c>
      <c r="F30" s="254" t="str">
        <f t="shared" si="0"/>
        <v> - </v>
      </c>
      <c r="G30" s="251" t="str">
        <f t="shared" si="1"/>
        <v> - </v>
      </c>
      <c r="H30" s="200" t="s">
        <v>144</v>
      </c>
      <c r="I30" s="245" t="e">
        <f t="shared" si="23"/>
        <v>#VALUE!</v>
      </c>
      <c r="J30" s="246" t="e">
        <f t="shared" si="48"/>
        <v>#VALUE!</v>
      </c>
      <c r="K30" s="246" t="e">
        <f t="shared" si="49"/>
        <v>#VALUE!</v>
      </c>
      <c r="L30" s="254" t="e">
        <f t="shared" si="2"/>
        <v>#VALUE!</v>
      </c>
      <c r="M30" s="251" t="e">
        <f t="shared" si="24"/>
        <v>#VALUE!</v>
      </c>
      <c r="N30" s="141"/>
      <c r="O30" s="241">
        <f t="shared" si="3"/>
        <v>16</v>
      </c>
      <c r="P30" s="295">
        <f t="shared" si="4"/>
        <v>-1.6</v>
      </c>
      <c r="Q30" s="236">
        <f t="shared" si="25"/>
        <v>2.081999999999999</v>
      </c>
      <c r="R30" s="236">
        <f t="shared" si="26"/>
        <v>0.5940000000000005</v>
      </c>
      <c r="S30" s="236" t="str">
        <f t="shared" si="27"/>
        <v> - </v>
      </c>
      <c r="T30" s="295" t="e">
        <f t="shared" si="5"/>
        <v>#VALUE!</v>
      </c>
      <c r="U30" s="236" t="e">
        <f t="shared" si="28"/>
        <v>#VALUE!</v>
      </c>
      <c r="V30" s="236" t="e">
        <f t="shared" si="29"/>
        <v>#VALUE!</v>
      </c>
      <c r="W30" s="253" t="e">
        <f t="shared" si="30"/>
        <v>#VALUE!</v>
      </c>
      <c r="X30" s="257">
        <f t="shared" si="6"/>
        <v>-3.7575</v>
      </c>
      <c r="Y30" s="258">
        <f t="shared" si="7"/>
        <v>-0.24250000000000016</v>
      </c>
      <c r="Z30" s="258">
        <f t="shared" si="31"/>
        <v>5.204999999999998</v>
      </c>
      <c r="AA30" s="258">
        <f t="shared" si="32"/>
        <v>0</v>
      </c>
      <c r="AB30" s="258">
        <f t="shared" si="33"/>
        <v>1.4849999999999999</v>
      </c>
      <c r="AC30" s="258">
        <f t="shared" si="34"/>
        <v>0</v>
      </c>
      <c r="AD30" s="259">
        <f t="shared" si="35"/>
        <v>11</v>
      </c>
      <c r="AE30" s="259">
        <f t="shared" si="36"/>
        <v>4</v>
      </c>
      <c r="AF30" s="257" t="e">
        <f t="shared" si="37"/>
        <v>#VALUE!</v>
      </c>
      <c r="AG30" s="258" t="e">
        <f t="shared" si="8"/>
        <v>#VALUE!</v>
      </c>
      <c r="AH30" s="258" t="e">
        <f t="shared" si="38"/>
        <v>#VALUE!</v>
      </c>
      <c r="AI30" s="258" t="e">
        <f t="shared" si="39"/>
        <v>#VALUE!</v>
      </c>
      <c r="AJ30" s="258" t="e">
        <f t="shared" si="40"/>
        <v>#VALUE!</v>
      </c>
      <c r="AK30" s="258" t="e">
        <f t="shared" si="41"/>
        <v>#VALUE!</v>
      </c>
      <c r="AL30" s="259" t="e">
        <f t="shared" si="42"/>
        <v>#VALUE!</v>
      </c>
      <c r="AM30" s="261" t="e">
        <f t="shared" si="43"/>
        <v>#VALUE!</v>
      </c>
      <c r="AN30" s="257">
        <f t="shared" si="50"/>
        <v>-1.6</v>
      </c>
      <c r="AO30" s="258">
        <f t="shared" si="9"/>
        <v>-0.0970000000000002</v>
      </c>
      <c r="AP30" s="258">
        <f t="shared" si="51"/>
        <v>2.081999999999999</v>
      </c>
      <c r="AQ30" s="258">
        <f t="shared" si="10"/>
        <v>0</v>
      </c>
      <c r="AR30" s="258">
        <f t="shared" si="44"/>
        <v>0.5940000000000005</v>
      </c>
      <c r="AS30" s="258">
        <f t="shared" si="45"/>
        <v>0</v>
      </c>
      <c r="AT30" s="259">
        <f t="shared" si="11"/>
        <v>11</v>
      </c>
      <c r="AU30" s="259">
        <f t="shared" si="12"/>
        <v>4</v>
      </c>
      <c r="AV30" s="257" t="e">
        <f t="shared" si="13"/>
        <v>#VALUE!</v>
      </c>
      <c r="AW30" s="258" t="e">
        <f t="shared" si="14"/>
        <v>#VALUE!</v>
      </c>
      <c r="AX30" s="258" t="e">
        <f t="shared" si="15"/>
        <v>#VALUE!</v>
      </c>
      <c r="AY30" s="258" t="e">
        <f t="shared" si="16"/>
        <v>#VALUE!</v>
      </c>
      <c r="AZ30" s="258" t="e">
        <f t="shared" si="17"/>
        <v>#VALUE!</v>
      </c>
      <c r="BA30" s="258" t="e">
        <f t="shared" si="18"/>
        <v>#VALUE!</v>
      </c>
      <c r="BB30" s="259" t="e">
        <f t="shared" si="19"/>
        <v>#VALUE!</v>
      </c>
      <c r="BC30" s="261" t="e">
        <f t="shared" si="20"/>
        <v>#VALUE!</v>
      </c>
    </row>
    <row r="31" spans="1:55" s="85" customFormat="1" ht="12">
      <c r="A31" s="193">
        <v>17</v>
      </c>
      <c r="B31" s="200">
        <v>-3</v>
      </c>
      <c r="C31" s="245">
        <f t="shared" si="21"/>
        <v>-3</v>
      </c>
      <c r="D31" s="246">
        <f t="shared" si="46"/>
        <v>0</v>
      </c>
      <c r="E31" s="246">
        <f t="shared" si="47"/>
        <v>0.7274999999999996</v>
      </c>
      <c r="F31" s="254" t="str">
        <f t="shared" si="0"/>
        <v> - </v>
      </c>
      <c r="G31" s="251" t="str">
        <f t="shared" si="1"/>
        <v> - </v>
      </c>
      <c r="H31" s="200" t="s">
        <v>144</v>
      </c>
      <c r="I31" s="245" t="e">
        <f t="shared" si="23"/>
        <v>#VALUE!</v>
      </c>
      <c r="J31" s="246" t="e">
        <f t="shared" si="48"/>
        <v>#VALUE!</v>
      </c>
      <c r="K31" s="246" t="e">
        <f t="shared" si="49"/>
        <v>#VALUE!</v>
      </c>
      <c r="L31" s="254" t="e">
        <f t="shared" si="2"/>
        <v>#VALUE!</v>
      </c>
      <c r="M31" s="251" t="e">
        <f t="shared" si="24"/>
        <v>#VALUE!</v>
      </c>
      <c r="N31" s="141"/>
      <c r="O31" s="241">
        <f t="shared" si="3"/>
        <v>17</v>
      </c>
      <c r="P31" s="295">
        <f t="shared" si="4"/>
        <v>-1.2</v>
      </c>
      <c r="Q31" s="236">
        <f t="shared" si="25"/>
        <v>0</v>
      </c>
      <c r="R31" s="236">
        <f t="shared" si="26"/>
        <v>0.2910000000000006</v>
      </c>
      <c r="S31" s="236" t="str">
        <f t="shared" si="27"/>
        <v> - </v>
      </c>
      <c r="T31" s="295" t="e">
        <f t="shared" si="5"/>
        <v>#VALUE!</v>
      </c>
      <c r="U31" s="236" t="e">
        <f t="shared" si="28"/>
        <v>#VALUE!</v>
      </c>
      <c r="V31" s="236" t="e">
        <f t="shared" si="29"/>
        <v>#VALUE!</v>
      </c>
      <c r="W31" s="253" t="e">
        <f t="shared" si="30"/>
        <v>#VALUE!</v>
      </c>
      <c r="X31" s="257">
        <f t="shared" si="6"/>
        <v>-3</v>
      </c>
      <c r="Y31" s="258">
        <f t="shared" si="7"/>
        <v>0</v>
      </c>
      <c r="Z31" s="258">
        <f t="shared" si="31"/>
        <v>0</v>
      </c>
      <c r="AA31" s="258">
        <f t="shared" si="32"/>
        <v>0</v>
      </c>
      <c r="AB31" s="258">
        <f t="shared" si="33"/>
        <v>0.7274999999999996</v>
      </c>
      <c r="AC31" s="258">
        <f t="shared" si="34"/>
        <v>0</v>
      </c>
      <c r="AD31" s="259">
        <f t="shared" si="35"/>
        <v>11</v>
      </c>
      <c r="AE31" s="259">
        <f t="shared" si="36"/>
        <v>5</v>
      </c>
      <c r="AF31" s="257" t="e">
        <f t="shared" si="37"/>
        <v>#VALUE!</v>
      </c>
      <c r="AG31" s="258" t="e">
        <f t="shared" si="8"/>
        <v>#VALUE!</v>
      </c>
      <c r="AH31" s="258" t="e">
        <f t="shared" si="38"/>
        <v>#VALUE!</v>
      </c>
      <c r="AI31" s="258" t="e">
        <f t="shared" si="39"/>
        <v>#VALUE!</v>
      </c>
      <c r="AJ31" s="258" t="e">
        <f t="shared" si="40"/>
        <v>#VALUE!</v>
      </c>
      <c r="AK31" s="258" t="e">
        <f t="shared" si="41"/>
        <v>#VALUE!</v>
      </c>
      <c r="AL31" s="259" t="e">
        <f t="shared" si="42"/>
        <v>#VALUE!</v>
      </c>
      <c r="AM31" s="261" t="e">
        <f t="shared" si="43"/>
        <v>#VALUE!</v>
      </c>
      <c r="AN31" s="257">
        <f t="shared" si="50"/>
        <v>-1.2</v>
      </c>
      <c r="AO31" s="258">
        <f t="shared" si="9"/>
        <v>0</v>
      </c>
      <c r="AP31" s="258">
        <f t="shared" si="51"/>
        <v>0</v>
      </c>
      <c r="AQ31" s="258">
        <f t="shared" si="10"/>
        <v>0</v>
      </c>
      <c r="AR31" s="258">
        <f t="shared" si="44"/>
        <v>0.2910000000000006</v>
      </c>
      <c r="AS31" s="258">
        <f t="shared" si="45"/>
        <v>0</v>
      </c>
      <c r="AT31" s="259">
        <f t="shared" si="11"/>
        <v>11</v>
      </c>
      <c r="AU31" s="259">
        <f t="shared" si="12"/>
        <v>5</v>
      </c>
      <c r="AV31" s="257" t="e">
        <f t="shared" si="13"/>
        <v>#VALUE!</v>
      </c>
      <c r="AW31" s="258" t="e">
        <f t="shared" si="14"/>
        <v>#VALUE!</v>
      </c>
      <c r="AX31" s="258" t="e">
        <f t="shared" si="15"/>
        <v>#VALUE!</v>
      </c>
      <c r="AY31" s="258" t="e">
        <f t="shared" si="16"/>
        <v>#VALUE!</v>
      </c>
      <c r="AZ31" s="258" t="e">
        <f t="shared" si="17"/>
        <v>#VALUE!</v>
      </c>
      <c r="BA31" s="258" t="e">
        <f t="shared" si="18"/>
        <v>#VALUE!</v>
      </c>
      <c r="BB31" s="259" t="e">
        <f t="shared" si="19"/>
        <v>#VALUE!</v>
      </c>
      <c r="BC31" s="261" t="e">
        <f t="shared" si="20"/>
        <v>#VALUE!</v>
      </c>
    </row>
    <row r="32" spans="1:55" s="85" customFormat="1" ht="12">
      <c r="A32" s="193">
        <v>18</v>
      </c>
      <c r="B32" s="200">
        <v>-7</v>
      </c>
      <c r="C32" s="245">
        <f t="shared" si="21"/>
        <v>-7</v>
      </c>
      <c r="D32" s="246">
        <f t="shared" si="46"/>
        <v>0</v>
      </c>
      <c r="E32" s="246">
        <f t="shared" si="47"/>
        <v>3.9699999999999993</v>
      </c>
      <c r="F32" s="254" t="str">
        <f t="shared" si="0"/>
        <v> - </v>
      </c>
      <c r="G32" s="251" t="str">
        <f t="shared" si="1"/>
        <v> - </v>
      </c>
      <c r="H32" s="200" t="s">
        <v>144</v>
      </c>
      <c r="I32" s="245" t="e">
        <f t="shared" si="23"/>
        <v>#VALUE!</v>
      </c>
      <c r="J32" s="246" t="e">
        <f t="shared" si="48"/>
        <v>#VALUE!</v>
      </c>
      <c r="K32" s="246" t="e">
        <f t="shared" si="49"/>
        <v>#VALUE!</v>
      </c>
      <c r="L32" s="254" t="e">
        <f t="shared" si="2"/>
        <v>#VALUE!</v>
      </c>
      <c r="M32" s="251" t="e">
        <f t="shared" si="24"/>
        <v>#VALUE!</v>
      </c>
      <c r="N32" s="141"/>
      <c r="O32" s="241">
        <f t="shared" si="3"/>
        <v>18</v>
      </c>
      <c r="P32" s="295">
        <f t="shared" si="4"/>
        <v>-2.8</v>
      </c>
      <c r="Q32" s="236">
        <f t="shared" si="25"/>
        <v>0</v>
      </c>
      <c r="R32" s="236">
        <f t="shared" si="26"/>
        <v>1.5880000000000003</v>
      </c>
      <c r="S32" s="236" t="str">
        <f t="shared" si="27"/>
        <v> - </v>
      </c>
      <c r="T32" s="295" t="e">
        <f t="shared" si="5"/>
        <v>#VALUE!</v>
      </c>
      <c r="U32" s="236" t="e">
        <f t="shared" si="28"/>
        <v>#VALUE!</v>
      </c>
      <c r="V32" s="236" t="e">
        <f t="shared" si="29"/>
        <v>#VALUE!</v>
      </c>
      <c r="W32" s="253" t="e">
        <f t="shared" si="30"/>
        <v>#VALUE!</v>
      </c>
      <c r="X32" s="257">
        <f t="shared" si="6"/>
        <v>-3.7575</v>
      </c>
      <c r="Y32" s="258">
        <f t="shared" si="7"/>
        <v>-3.2425</v>
      </c>
      <c r="Z32" s="258">
        <f t="shared" si="31"/>
        <v>0</v>
      </c>
      <c r="AA32" s="258">
        <f t="shared" si="32"/>
        <v>0</v>
      </c>
      <c r="AB32" s="258">
        <f t="shared" si="33"/>
        <v>3.9699999999999993</v>
      </c>
      <c r="AC32" s="258">
        <f t="shared" si="34"/>
        <v>0</v>
      </c>
      <c r="AD32" s="259">
        <f t="shared" si="35"/>
        <v>11</v>
      </c>
      <c r="AE32" s="259">
        <f t="shared" si="36"/>
        <v>6</v>
      </c>
      <c r="AF32" s="257" t="e">
        <f t="shared" si="37"/>
        <v>#VALUE!</v>
      </c>
      <c r="AG32" s="258" t="e">
        <f t="shared" si="8"/>
        <v>#VALUE!</v>
      </c>
      <c r="AH32" s="258" t="e">
        <f t="shared" si="38"/>
        <v>#VALUE!</v>
      </c>
      <c r="AI32" s="258" t="e">
        <f t="shared" si="39"/>
        <v>#VALUE!</v>
      </c>
      <c r="AJ32" s="258" t="e">
        <f t="shared" si="40"/>
        <v>#VALUE!</v>
      </c>
      <c r="AK32" s="258" t="e">
        <f t="shared" si="41"/>
        <v>#VALUE!</v>
      </c>
      <c r="AL32" s="259" t="e">
        <f t="shared" si="42"/>
        <v>#VALUE!</v>
      </c>
      <c r="AM32" s="261" t="e">
        <f t="shared" si="43"/>
        <v>#VALUE!</v>
      </c>
      <c r="AN32" s="257">
        <f t="shared" si="50"/>
        <v>-2.8</v>
      </c>
      <c r="AO32" s="258">
        <f t="shared" si="9"/>
        <v>-1.297</v>
      </c>
      <c r="AP32" s="258">
        <f t="shared" si="51"/>
        <v>0</v>
      </c>
      <c r="AQ32" s="258">
        <f t="shared" si="10"/>
        <v>0</v>
      </c>
      <c r="AR32" s="258">
        <f t="shared" si="44"/>
        <v>1.5880000000000003</v>
      </c>
      <c r="AS32" s="258">
        <f t="shared" si="45"/>
        <v>0</v>
      </c>
      <c r="AT32" s="259">
        <f t="shared" si="11"/>
        <v>11</v>
      </c>
      <c r="AU32" s="259">
        <f t="shared" si="12"/>
        <v>6</v>
      </c>
      <c r="AV32" s="257" t="e">
        <f t="shared" si="13"/>
        <v>#VALUE!</v>
      </c>
      <c r="AW32" s="258" t="e">
        <f t="shared" si="14"/>
        <v>#VALUE!</v>
      </c>
      <c r="AX32" s="258" t="e">
        <f t="shared" si="15"/>
        <v>#VALUE!</v>
      </c>
      <c r="AY32" s="258" t="e">
        <f t="shared" si="16"/>
        <v>#VALUE!</v>
      </c>
      <c r="AZ32" s="258" t="e">
        <f t="shared" si="17"/>
        <v>#VALUE!</v>
      </c>
      <c r="BA32" s="258" t="e">
        <f t="shared" si="18"/>
        <v>#VALUE!</v>
      </c>
      <c r="BB32" s="259" t="e">
        <f t="shared" si="19"/>
        <v>#VALUE!</v>
      </c>
      <c r="BC32" s="261" t="e">
        <f t="shared" si="20"/>
        <v>#VALUE!</v>
      </c>
    </row>
    <row r="33" spans="1:55" s="85" customFormat="1" ht="12">
      <c r="A33" s="193">
        <v>19</v>
      </c>
      <c r="B33" s="200">
        <v>-4</v>
      </c>
      <c r="C33" s="245">
        <f t="shared" si="21"/>
        <v>-4</v>
      </c>
      <c r="D33" s="246">
        <f t="shared" si="46"/>
        <v>0</v>
      </c>
      <c r="E33" s="246">
        <f t="shared" si="47"/>
        <v>4.212499999999999</v>
      </c>
      <c r="F33" s="254" t="str">
        <f t="shared" si="0"/>
        <v> - </v>
      </c>
      <c r="G33" s="251" t="str">
        <f t="shared" si="1"/>
        <v> - </v>
      </c>
      <c r="H33" s="200" t="s">
        <v>144</v>
      </c>
      <c r="I33" s="245" t="e">
        <f t="shared" si="23"/>
        <v>#VALUE!</v>
      </c>
      <c r="J33" s="246" t="e">
        <f t="shared" si="48"/>
        <v>#VALUE!</v>
      </c>
      <c r="K33" s="246" t="e">
        <f t="shared" si="49"/>
        <v>#VALUE!</v>
      </c>
      <c r="L33" s="254" t="e">
        <f t="shared" si="2"/>
        <v>#VALUE!</v>
      </c>
      <c r="M33" s="251" t="e">
        <f t="shared" si="24"/>
        <v>#VALUE!</v>
      </c>
      <c r="N33" s="141"/>
      <c r="O33" s="241">
        <f t="shared" si="3"/>
        <v>19</v>
      </c>
      <c r="P33" s="295">
        <f t="shared" si="4"/>
        <v>-1.6</v>
      </c>
      <c r="Q33" s="236">
        <f t="shared" si="25"/>
        <v>0</v>
      </c>
      <c r="R33" s="236">
        <f t="shared" si="26"/>
        <v>1.6850000000000007</v>
      </c>
      <c r="S33" s="236" t="str">
        <f t="shared" si="27"/>
        <v> - </v>
      </c>
      <c r="T33" s="295" t="e">
        <f t="shared" si="5"/>
        <v>#VALUE!</v>
      </c>
      <c r="U33" s="236" t="e">
        <f t="shared" si="28"/>
        <v>#VALUE!</v>
      </c>
      <c r="V33" s="236" t="e">
        <f t="shared" si="29"/>
        <v>#VALUE!</v>
      </c>
      <c r="W33" s="253" t="e">
        <f t="shared" si="30"/>
        <v>#VALUE!</v>
      </c>
      <c r="X33" s="257">
        <f t="shared" si="6"/>
        <v>-3.7575</v>
      </c>
      <c r="Y33" s="258">
        <f t="shared" si="7"/>
        <v>-0.24250000000000016</v>
      </c>
      <c r="Z33" s="258">
        <f t="shared" si="31"/>
        <v>0</v>
      </c>
      <c r="AA33" s="258">
        <f t="shared" si="32"/>
        <v>0</v>
      </c>
      <c r="AB33" s="258">
        <f t="shared" si="33"/>
        <v>4.212499999999999</v>
      </c>
      <c r="AC33" s="258">
        <f t="shared" si="34"/>
        <v>0</v>
      </c>
      <c r="AD33" s="259">
        <f t="shared" si="35"/>
        <v>11</v>
      </c>
      <c r="AE33" s="259">
        <f t="shared" si="36"/>
        <v>7</v>
      </c>
      <c r="AF33" s="257" t="e">
        <f t="shared" si="37"/>
        <v>#VALUE!</v>
      </c>
      <c r="AG33" s="258" t="e">
        <f t="shared" si="8"/>
        <v>#VALUE!</v>
      </c>
      <c r="AH33" s="258" t="e">
        <f t="shared" si="38"/>
        <v>#VALUE!</v>
      </c>
      <c r="AI33" s="258" t="e">
        <f t="shared" si="39"/>
        <v>#VALUE!</v>
      </c>
      <c r="AJ33" s="258" t="e">
        <f t="shared" si="40"/>
        <v>#VALUE!</v>
      </c>
      <c r="AK33" s="258" t="e">
        <f t="shared" si="41"/>
        <v>#VALUE!</v>
      </c>
      <c r="AL33" s="259" t="e">
        <f t="shared" si="42"/>
        <v>#VALUE!</v>
      </c>
      <c r="AM33" s="261" t="e">
        <f t="shared" si="43"/>
        <v>#VALUE!</v>
      </c>
      <c r="AN33" s="257">
        <f t="shared" si="50"/>
        <v>-1.6</v>
      </c>
      <c r="AO33" s="258">
        <f t="shared" si="9"/>
        <v>-0.0970000000000002</v>
      </c>
      <c r="AP33" s="258">
        <f t="shared" si="51"/>
        <v>0</v>
      </c>
      <c r="AQ33" s="258">
        <f t="shared" si="10"/>
        <v>0</v>
      </c>
      <c r="AR33" s="258">
        <f t="shared" si="44"/>
        <v>1.6850000000000007</v>
      </c>
      <c r="AS33" s="258">
        <f t="shared" si="45"/>
        <v>0</v>
      </c>
      <c r="AT33" s="259">
        <f t="shared" si="11"/>
        <v>11</v>
      </c>
      <c r="AU33" s="259">
        <f t="shared" si="12"/>
        <v>7</v>
      </c>
      <c r="AV33" s="257" t="e">
        <f t="shared" si="13"/>
        <v>#VALUE!</v>
      </c>
      <c r="AW33" s="258" t="e">
        <f t="shared" si="14"/>
        <v>#VALUE!</v>
      </c>
      <c r="AX33" s="258" t="e">
        <f t="shared" si="15"/>
        <v>#VALUE!</v>
      </c>
      <c r="AY33" s="258" t="e">
        <f t="shared" si="16"/>
        <v>#VALUE!</v>
      </c>
      <c r="AZ33" s="258" t="e">
        <f t="shared" si="17"/>
        <v>#VALUE!</v>
      </c>
      <c r="BA33" s="258" t="e">
        <f t="shared" si="18"/>
        <v>#VALUE!</v>
      </c>
      <c r="BB33" s="259" t="e">
        <f t="shared" si="19"/>
        <v>#VALUE!</v>
      </c>
      <c r="BC33" s="261" t="e">
        <f t="shared" si="20"/>
        <v>#VALUE!</v>
      </c>
    </row>
    <row r="34" spans="1:55" s="85" customFormat="1" ht="12">
      <c r="A34" s="193">
        <v>20</v>
      </c>
      <c r="B34" s="200">
        <v>-2</v>
      </c>
      <c r="C34" s="245">
        <f t="shared" si="21"/>
        <v>-2</v>
      </c>
      <c r="D34" s="246">
        <f t="shared" si="46"/>
        <v>0</v>
      </c>
      <c r="E34" s="246">
        <f t="shared" si="47"/>
        <v>2.4549999999999987</v>
      </c>
      <c r="F34" s="254" t="str">
        <f t="shared" si="0"/>
        <v> - </v>
      </c>
      <c r="G34" s="251" t="str">
        <f t="shared" si="1"/>
        <v> - </v>
      </c>
      <c r="H34" s="200" t="s">
        <v>144</v>
      </c>
      <c r="I34" s="245" t="e">
        <f t="shared" si="23"/>
        <v>#VALUE!</v>
      </c>
      <c r="J34" s="246" t="e">
        <f t="shared" si="48"/>
        <v>#VALUE!</v>
      </c>
      <c r="K34" s="246" t="e">
        <f t="shared" si="49"/>
        <v>#VALUE!</v>
      </c>
      <c r="L34" s="254" t="e">
        <f t="shared" si="2"/>
        <v>#VALUE!</v>
      </c>
      <c r="M34" s="251" t="e">
        <f t="shared" si="24"/>
        <v>#VALUE!</v>
      </c>
      <c r="N34" s="141"/>
      <c r="O34" s="241">
        <f t="shared" si="3"/>
        <v>20</v>
      </c>
      <c r="P34" s="295">
        <f t="shared" si="4"/>
        <v>-0.8</v>
      </c>
      <c r="Q34" s="236">
        <f t="shared" si="25"/>
        <v>0</v>
      </c>
      <c r="R34" s="236">
        <f t="shared" si="26"/>
        <v>0.9820000000000009</v>
      </c>
      <c r="S34" s="236" t="str">
        <f t="shared" si="27"/>
        <v> - </v>
      </c>
      <c r="T34" s="295" t="e">
        <f t="shared" si="5"/>
        <v>#VALUE!</v>
      </c>
      <c r="U34" s="236" t="e">
        <f t="shared" si="28"/>
        <v>#VALUE!</v>
      </c>
      <c r="V34" s="236" t="e">
        <f t="shared" si="29"/>
        <v>#VALUE!</v>
      </c>
      <c r="W34" s="253" t="e">
        <f t="shared" si="30"/>
        <v>#VALUE!</v>
      </c>
      <c r="X34" s="257">
        <f t="shared" si="6"/>
        <v>-2</v>
      </c>
      <c r="Y34" s="258">
        <f t="shared" si="7"/>
        <v>0</v>
      </c>
      <c r="Z34" s="258">
        <f t="shared" si="31"/>
        <v>0</v>
      </c>
      <c r="AA34" s="258">
        <f t="shared" si="32"/>
        <v>0</v>
      </c>
      <c r="AB34" s="258">
        <f t="shared" si="33"/>
        <v>2.4549999999999987</v>
      </c>
      <c r="AC34" s="258">
        <f t="shared" si="34"/>
        <v>0</v>
      </c>
      <c r="AD34" s="259">
        <f t="shared" si="35"/>
        <v>11</v>
      </c>
      <c r="AE34" s="259">
        <f t="shared" si="36"/>
        <v>8</v>
      </c>
      <c r="AF34" s="257" t="e">
        <f t="shared" si="37"/>
        <v>#VALUE!</v>
      </c>
      <c r="AG34" s="258" t="e">
        <f t="shared" si="8"/>
        <v>#VALUE!</v>
      </c>
      <c r="AH34" s="258" t="e">
        <f t="shared" si="38"/>
        <v>#VALUE!</v>
      </c>
      <c r="AI34" s="258" t="e">
        <f t="shared" si="39"/>
        <v>#VALUE!</v>
      </c>
      <c r="AJ34" s="258" t="e">
        <f t="shared" si="40"/>
        <v>#VALUE!</v>
      </c>
      <c r="AK34" s="258" t="e">
        <f t="shared" si="41"/>
        <v>#VALUE!</v>
      </c>
      <c r="AL34" s="259" t="e">
        <f t="shared" si="42"/>
        <v>#VALUE!</v>
      </c>
      <c r="AM34" s="261" t="e">
        <f t="shared" si="43"/>
        <v>#VALUE!</v>
      </c>
      <c r="AN34" s="257">
        <f t="shared" si="50"/>
        <v>-0.8</v>
      </c>
      <c r="AO34" s="258">
        <f t="shared" si="9"/>
        <v>0</v>
      </c>
      <c r="AP34" s="258">
        <f t="shared" si="51"/>
        <v>0</v>
      </c>
      <c r="AQ34" s="258">
        <f t="shared" si="10"/>
        <v>0</v>
      </c>
      <c r="AR34" s="258">
        <f t="shared" si="44"/>
        <v>0.9820000000000009</v>
      </c>
      <c r="AS34" s="258">
        <f t="shared" si="45"/>
        <v>0</v>
      </c>
      <c r="AT34" s="259">
        <f t="shared" si="11"/>
        <v>11</v>
      </c>
      <c r="AU34" s="259">
        <f t="shared" si="12"/>
        <v>8</v>
      </c>
      <c r="AV34" s="257" t="e">
        <f t="shared" si="13"/>
        <v>#VALUE!</v>
      </c>
      <c r="AW34" s="258" t="e">
        <f t="shared" si="14"/>
        <v>#VALUE!</v>
      </c>
      <c r="AX34" s="258" t="e">
        <f t="shared" si="15"/>
        <v>#VALUE!</v>
      </c>
      <c r="AY34" s="258" t="e">
        <f t="shared" si="16"/>
        <v>#VALUE!</v>
      </c>
      <c r="AZ34" s="258" t="e">
        <f t="shared" si="17"/>
        <v>#VALUE!</v>
      </c>
      <c r="BA34" s="258" t="e">
        <f t="shared" si="18"/>
        <v>#VALUE!</v>
      </c>
      <c r="BB34" s="259" t="e">
        <f t="shared" si="19"/>
        <v>#VALUE!</v>
      </c>
      <c r="BC34" s="261" t="e">
        <f t="shared" si="20"/>
        <v>#VALUE!</v>
      </c>
    </row>
    <row r="35" spans="1:55" ht="12.75">
      <c r="A35" s="193">
        <v>21</v>
      </c>
      <c r="B35" s="200">
        <f>B34+$B$15</f>
        <v>-4.5</v>
      </c>
      <c r="C35" s="245">
        <f t="shared" si="21"/>
        <v>-4.5</v>
      </c>
      <c r="D35" s="246">
        <f t="shared" si="46"/>
        <v>0</v>
      </c>
      <c r="E35" s="246">
        <f t="shared" si="47"/>
        <v>3.1974999999999985</v>
      </c>
      <c r="F35" s="254" t="str">
        <f aca="true" t="shared" si="52" ref="F35:F98">IF(OR(D35&gt;$B$9,E35&gt;$B$9),"XX"," - ")</f>
        <v> - </v>
      </c>
      <c r="G35" s="251" t="str">
        <f t="shared" si="1"/>
        <v> - </v>
      </c>
      <c r="H35" s="200" t="s">
        <v>144</v>
      </c>
      <c r="I35" s="245" t="e">
        <f t="shared" si="23"/>
        <v>#VALUE!</v>
      </c>
      <c r="J35" s="246" t="e">
        <f t="shared" si="48"/>
        <v>#VALUE!</v>
      </c>
      <c r="K35" s="246" t="e">
        <f t="shared" si="49"/>
        <v>#VALUE!</v>
      </c>
      <c r="L35" s="254" t="e">
        <f aca="true" t="shared" si="53" ref="L35:L98">IF(OR(J35&gt;$H$9,K35&gt;$H$9),"XX"," - ")</f>
        <v>#VALUE!</v>
      </c>
      <c r="M35" s="251" t="e">
        <f t="shared" si="24"/>
        <v>#VALUE!</v>
      </c>
      <c r="N35" s="141"/>
      <c r="O35" s="241">
        <f aca="true" t="shared" si="54" ref="O35:O98">A35</f>
        <v>21</v>
      </c>
      <c r="P35" s="295">
        <f aca="true" t="shared" si="55" ref="P35:P98">C35*100/($D$3-$B$3)</f>
        <v>-1.8</v>
      </c>
      <c r="Q35" s="236">
        <f aca="true" t="shared" si="56" ref="Q35:Q98">IF((Q34+P35-$D$8)&gt;0,Q34+P35-$D$8,0)</f>
        <v>0</v>
      </c>
      <c r="R35" s="236">
        <f aca="true" t="shared" si="57" ref="R35:R98">IF((R34-P35-$D$8)&gt;0,R34-P35-$D$8,0)</f>
        <v>1.279000000000001</v>
      </c>
      <c r="S35" s="236" t="str">
        <f t="shared" si="27"/>
        <v> - </v>
      </c>
      <c r="T35" s="295" t="e">
        <f aca="true" t="shared" si="58" ref="T35:T98">I35*100/($D$3-$B$3)</f>
        <v>#VALUE!</v>
      </c>
      <c r="U35" s="236" t="e">
        <f aca="true" t="shared" si="59" ref="U35:U98">IF((U34+T35-$J$8)&gt;0,U34+T35-$J$8,0)</f>
        <v>#VALUE!</v>
      </c>
      <c r="V35" s="236" t="e">
        <f aca="true" t="shared" si="60" ref="V35:V98">IF((V34-T35-$J$8)&gt;0,V34-T35-$J$8,0)</f>
        <v>#VALUE!</v>
      </c>
      <c r="W35" s="253" t="e">
        <f aca="true" t="shared" si="61" ref="W35:W98">IF(AND(U35&gt;$J$9,BB35&gt;0),0.7*($J$8+U35/BB35),IF(AND(V35&gt;$J$9,BC35&gt;0),-0.7*($J$8+V35/BC35)," - "))</f>
        <v>#VALUE!</v>
      </c>
      <c r="X35" s="257">
        <f aca="true" t="shared" si="62" ref="X35:X98">IF(C35&gt;$B$8,$B$8,IF(C35&lt;-$B$8,-$B$8,C35))</f>
        <v>-3.7575</v>
      </c>
      <c r="Y35" s="258">
        <f aca="true" t="shared" si="63" ref="Y35:Y98">IF(C35&gt;$B$8,C35-$B$8,IF(C35&lt;-$B$8,C35--$B$8,0))</f>
        <v>-0.7425000000000002</v>
      </c>
      <c r="Z35" s="258">
        <f aca="true" t="shared" si="64" ref="Z35:Z98">IF(D35&gt;$B$9,$B$9,D35)</f>
        <v>0</v>
      </c>
      <c r="AA35" s="258">
        <f aca="true" t="shared" si="65" ref="AA35:AA98">IF(D35&gt;$B$9,D35-$B$9,0)</f>
        <v>0</v>
      </c>
      <c r="AB35" s="258">
        <f aca="true" t="shared" si="66" ref="AB35:AB98">IF(E35&gt;$B$9,$B$9,E35)</f>
        <v>3.1974999999999985</v>
      </c>
      <c r="AC35" s="258">
        <f aca="true" t="shared" si="67" ref="AC35:AC98">IF(E35&gt;$B$9,E35+$B$9,0)</f>
        <v>0</v>
      </c>
      <c r="AD35" s="259">
        <f t="shared" si="35"/>
        <v>11</v>
      </c>
      <c r="AE35" s="259">
        <f t="shared" si="36"/>
        <v>9</v>
      </c>
      <c r="AF35" s="257" t="e">
        <f aca="true" t="shared" si="68" ref="AF35:AF98">IF(I35&gt;$J$8,$J$8,IF(I35&lt;-$J$8,-$J$8,I35))</f>
        <v>#VALUE!</v>
      </c>
      <c r="AG35" s="258" t="e">
        <f aca="true" t="shared" si="69" ref="AG35:AG98">IF(I35&gt;$H$8,I35-$H$8,IF(I35&lt;-$H$8,I35--$H$8,0))</f>
        <v>#VALUE!</v>
      </c>
      <c r="AH35" s="258" t="e">
        <f aca="true" t="shared" si="70" ref="AH35:AH98">IF(J35&gt;$J$9,$J$9,J35)</f>
        <v>#VALUE!</v>
      </c>
      <c r="AI35" s="258" t="e">
        <f aca="true" t="shared" si="71" ref="AI35:AI98">IF(J35&gt;$J$9,J35-$J$9,0)</f>
        <v>#VALUE!</v>
      </c>
      <c r="AJ35" s="258" t="e">
        <f aca="true" t="shared" si="72" ref="AJ35:AJ98">IF(K35&gt;$J$9,$J$9,K35)</f>
        <v>#VALUE!</v>
      </c>
      <c r="AK35" s="258" t="e">
        <f aca="true" t="shared" si="73" ref="AK35:AK98">IF(K35&gt;$J$9,K35+$J$9,0)</f>
        <v>#VALUE!</v>
      </c>
      <c r="AL35" s="259" t="e">
        <f t="shared" si="42"/>
        <v>#VALUE!</v>
      </c>
      <c r="AM35" s="261" t="e">
        <f t="shared" si="43"/>
        <v>#VALUE!</v>
      </c>
      <c r="AN35" s="257">
        <f aca="true" t="shared" si="74" ref="AN35:AN98">IF(P35&gt;$B$8,$B$8,IF(P35&lt;-$B$8,-$B$8,P35))</f>
        <v>-1.8</v>
      </c>
      <c r="AO35" s="258">
        <f aca="true" t="shared" si="75" ref="AO35:AO98">IF(P35&gt;$D$8,P35-$D$8,IF(P35&lt;-$D$8,P35--$D$8,0))</f>
        <v>-0.29700000000000015</v>
      </c>
      <c r="AP35" s="258">
        <f aca="true" t="shared" si="76" ref="AP35:AP98">IF(Q35&gt;$B$9,$B$9,Q35)</f>
        <v>0</v>
      </c>
      <c r="AQ35" s="258">
        <f aca="true" t="shared" si="77" ref="AQ35:AQ98">IF(Q35&gt;$D$9,Q35-$D$9,0)</f>
        <v>0</v>
      </c>
      <c r="AR35" s="258">
        <f t="shared" si="44"/>
        <v>1.279000000000001</v>
      </c>
      <c r="AS35" s="258">
        <f t="shared" si="45"/>
        <v>0</v>
      </c>
      <c r="AT35" s="259">
        <f t="shared" si="11"/>
        <v>11</v>
      </c>
      <c r="AU35" s="259">
        <f t="shared" si="12"/>
        <v>9</v>
      </c>
      <c r="AV35" s="257" t="e">
        <f aca="true" t="shared" si="78" ref="AV35:AV98">IF(T35&gt;$J$8,$J$8,IF(T35&lt;-$J$8,-$J$8,T35))</f>
        <v>#VALUE!</v>
      </c>
      <c r="AW35" s="258" t="e">
        <f aca="true" t="shared" si="79" ref="AW35:AW98">IF(T35&gt;$J$8,T35-$J$8,IF(T35&lt;-$J$8,T35--$J$8,0))</f>
        <v>#VALUE!</v>
      </c>
      <c r="AX35" s="258" t="e">
        <f aca="true" t="shared" si="80" ref="AX35:AX98">IF(U35&gt;$J$9,$J$9,U35)</f>
        <v>#VALUE!</v>
      </c>
      <c r="AY35" s="258" t="e">
        <f aca="true" t="shared" si="81" ref="AY35:AY98">IF(U35&gt;$J$9,U35-$J$9,0)</f>
        <v>#VALUE!</v>
      </c>
      <c r="AZ35" s="258" t="e">
        <f aca="true" t="shared" si="82" ref="AZ35:AZ98">IF(V35&gt;$J$9,$J$9,V35)</f>
        <v>#VALUE!</v>
      </c>
      <c r="BA35" s="258" t="e">
        <f aca="true" t="shared" si="83" ref="BA35:BA98">IF(V35&gt;$J$9,V35-$J$9,0)</f>
        <v>#VALUE!</v>
      </c>
      <c r="BB35" s="259" t="e">
        <f aca="true" t="shared" si="84" ref="BB35:BB98">IF(U35&gt;0,BB34+1,BB34)</f>
        <v>#VALUE!</v>
      </c>
      <c r="BC35" s="261" t="e">
        <f aca="true" t="shared" si="85" ref="BC35:BC98">IF(V35&gt;0,BC34+1,BC34)</f>
        <v>#VALUE!</v>
      </c>
    </row>
    <row r="36" spans="1:55" ht="12.75">
      <c r="A36" s="193">
        <v>22</v>
      </c>
      <c r="B36" s="200">
        <v>0</v>
      </c>
      <c r="C36" s="245">
        <f t="shared" si="21"/>
        <v>0</v>
      </c>
      <c r="D36" s="246">
        <f t="shared" si="46"/>
        <v>0</v>
      </c>
      <c r="E36" s="246">
        <f t="shared" si="47"/>
        <v>0</v>
      </c>
      <c r="F36" s="254" t="str">
        <f t="shared" si="52"/>
        <v> - </v>
      </c>
      <c r="G36" s="251" t="str">
        <f t="shared" si="1"/>
        <v> - </v>
      </c>
      <c r="H36" s="200" t="s">
        <v>144</v>
      </c>
      <c r="I36" s="245" t="e">
        <f t="shared" si="23"/>
        <v>#VALUE!</v>
      </c>
      <c r="J36" s="246" t="e">
        <f t="shared" si="48"/>
        <v>#VALUE!</v>
      </c>
      <c r="K36" s="246" t="e">
        <f t="shared" si="49"/>
        <v>#VALUE!</v>
      </c>
      <c r="L36" s="254" t="e">
        <f t="shared" si="53"/>
        <v>#VALUE!</v>
      </c>
      <c r="M36" s="251" t="e">
        <f t="shared" si="24"/>
        <v>#VALUE!</v>
      </c>
      <c r="N36" s="141"/>
      <c r="O36" s="241">
        <f t="shared" si="54"/>
        <v>22</v>
      </c>
      <c r="P36" s="295">
        <f t="shared" si="55"/>
        <v>0</v>
      </c>
      <c r="Q36" s="236">
        <f t="shared" si="56"/>
        <v>0</v>
      </c>
      <c r="R36" s="236">
        <f t="shared" si="57"/>
        <v>0</v>
      </c>
      <c r="S36" s="236" t="str">
        <f t="shared" si="27"/>
        <v> - </v>
      </c>
      <c r="T36" s="295" t="e">
        <f t="shared" si="58"/>
        <v>#VALUE!</v>
      </c>
      <c r="U36" s="236" t="e">
        <f t="shared" si="59"/>
        <v>#VALUE!</v>
      </c>
      <c r="V36" s="236" t="e">
        <f t="shared" si="60"/>
        <v>#VALUE!</v>
      </c>
      <c r="W36" s="253" t="e">
        <f t="shared" si="61"/>
        <v>#VALUE!</v>
      </c>
      <c r="X36" s="257">
        <f t="shared" si="62"/>
        <v>0</v>
      </c>
      <c r="Y36" s="258">
        <f t="shared" si="63"/>
        <v>0</v>
      </c>
      <c r="Z36" s="258">
        <f t="shared" si="64"/>
        <v>0</v>
      </c>
      <c r="AA36" s="258">
        <f t="shared" si="65"/>
        <v>0</v>
      </c>
      <c r="AB36" s="258">
        <f t="shared" si="66"/>
        <v>0</v>
      </c>
      <c r="AC36" s="258">
        <f t="shared" si="67"/>
        <v>0</v>
      </c>
      <c r="AD36" s="259">
        <f t="shared" si="35"/>
        <v>11</v>
      </c>
      <c r="AE36" s="259">
        <f t="shared" si="36"/>
        <v>9</v>
      </c>
      <c r="AF36" s="257" t="e">
        <f t="shared" si="68"/>
        <v>#VALUE!</v>
      </c>
      <c r="AG36" s="258" t="e">
        <f t="shared" si="69"/>
        <v>#VALUE!</v>
      </c>
      <c r="AH36" s="258" t="e">
        <f t="shared" si="70"/>
        <v>#VALUE!</v>
      </c>
      <c r="AI36" s="258" t="e">
        <f t="shared" si="71"/>
        <v>#VALUE!</v>
      </c>
      <c r="AJ36" s="258" t="e">
        <f t="shared" si="72"/>
        <v>#VALUE!</v>
      </c>
      <c r="AK36" s="258" t="e">
        <f t="shared" si="73"/>
        <v>#VALUE!</v>
      </c>
      <c r="AL36" s="259" t="e">
        <f t="shared" si="42"/>
        <v>#VALUE!</v>
      </c>
      <c r="AM36" s="261" t="e">
        <f t="shared" si="43"/>
        <v>#VALUE!</v>
      </c>
      <c r="AN36" s="257">
        <f t="shared" si="74"/>
        <v>0</v>
      </c>
      <c r="AO36" s="258">
        <f t="shared" si="75"/>
        <v>0</v>
      </c>
      <c r="AP36" s="258">
        <f t="shared" si="76"/>
        <v>0</v>
      </c>
      <c r="AQ36" s="258">
        <f t="shared" si="77"/>
        <v>0</v>
      </c>
      <c r="AR36" s="258">
        <f t="shared" si="44"/>
        <v>0</v>
      </c>
      <c r="AS36" s="258">
        <f t="shared" si="45"/>
        <v>0</v>
      </c>
      <c r="AT36" s="259">
        <f t="shared" si="11"/>
        <v>11</v>
      </c>
      <c r="AU36" s="259">
        <f t="shared" si="12"/>
        <v>9</v>
      </c>
      <c r="AV36" s="257" t="e">
        <f t="shared" si="78"/>
        <v>#VALUE!</v>
      </c>
      <c r="AW36" s="258" t="e">
        <f t="shared" si="79"/>
        <v>#VALUE!</v>
      </c>
      <c r="AX36" s="258" t="e">
        <f t="shared" si="80"/>
        <v>#VALUE!</v>
      </c>
      <c r="AY36" s="258" t="e">
        <f t="shared" si="81"/>
        <v>#VALUE!</v>
      </c>
      <c r="AZ36" s="258" t="e">
        <f t="shared" si="82"/>
        <v>#VALUE!</v>
      </c>
      <c r="BA36" s="258" t="e">
        <f t="shared" si="83"/>
        <v>#VALUE!</v>
      </c>
      <c r="BB36" s="259" t="e">
        <f t="shared" si="84"/>
        <v>#VALUE!</v>
      </c>
      <c r="BC36" s="261" t="e">
        <f t="shared" si="85"/>
        <v>#VALUE!</v>
      </c>
    </row>
    <row r="37" spans="1:55" ht="12.75">
      <c r="A37" s="193">
        <v>23</v>
      </c>
      <c r="B37" s="200">
        <v>1</v>
      </c>
      <c r="C37" s="245">
        <f t="shared" si="21"/>
        <v>1</v>
      </c>
      <c r="D37" s="246">
        <f t="shared" si="46"/>
        <v>0</v>
      </c>
      <c r="E37" s="246">
        <f t="shared" si="47"/>
        <v>0</v>
      </c>
      <c r="F37" s="254" t="str">
        <f t="shared" si="52"/>
        <v> - </v>
      </c>
      <c r="G37" s="251" t="str">
        <f t="shared" si="1"/>
        <v> - </v>
      </c>
      <c r="H37" s="200" t="s">
        <v>144</v>
      </c>
      <c r="I37" s="245" t="e">
        <f t="shared" si="23"/>
        <v>#VALUE!</v>
      </c>
      <c r="J37" s="246" t="e">
        <f t="shared" si="48"/>
        <v>#VALUE!</v>
      </c>
      <c r="K37" s="246" t="e">
        <f t="shared" si="49"/>
        <v>#VALUE!</v>
      </c>
      <c r="L37" s="254" t="e">
        <f t="shared" si="53"/>
        <v>#VALUE!</v>
      </c>
      <c r="M37" s="251" t="e">
        <f t="shared" si="24"/>
        <v>#VALUE!</v>
      </c>
      <c r="N37" s="141"/>
      <c r="O37" s="241">
        <f t="shared" si="54"/>
        <v>23</v>
      </c>
      <c r="P37" s="295">
        <f t="shared" si="55"/>
        <v>0.4</v>
      </c>
      <c r="Q37" s="236">
        <f t="shared" si="56"/>
        <v>0</v>
      </c>
      <c r="R37" s="236">
        <f t="shared" si="57"/>
        <v>0</v>
      </c>
      <c r="S37" s="236" t="str">
        <f t="shared" si="27"/>
        <v> - </v>
      </c>
      <c r="T37" s="295" t="e">
        <f t="shared" si="58"/>
        <v>#VALUE!</v>
      </c>
      <c r="U37" s="236" t="e">
        <f t="shared" si="59"/>
        <v>#VALUE!</v>
      </c>
      <c r="V37" s="236" t="e">
        <f t="shared" si="60"/>
        <v>#VALUE!</v>
      </c>
      <c r="W37" s="253" t="e">
        <f t="shared" si="61"/>
        <v>#VALUE!</v>
      </c>
      <c r="X37" s="257">
        <f t="shared" si="62"/>
        <v>1</v>
      </c>
      <c r="Y37" s="258">
        <f t="shared" si="63"/>
        <v>0</v>
      </c>
      <c r="Z37" s="258">
        <f t="shared" si="64"/>
        <v>0</v>
      </c>
      <c r="AA37" s="258">
        <f t="shared" si="65"/>
        <v>0</v>
      </c>
      <c r="AB37" s="258">
        <f t="shared" si="66"/>
        <v>0</v>
      </c>
      <c r="AC37" s="258">
        <f t="shared" si="67"/>
        <v>0</v>
      </c>
      <c r="AD37" s="259">
        <f t="shared" si="35"/>
        <v>11</v>
      </c>
      <c r="AE37" s="259">
        <f t="shared" si="36"/>
        <v>9</v>
      </c>
      <c r="AF37" s="257" t="e">
        <f t="shared" si="68"/>
        <v>#VALUE!</v>
      </c>
      <c r="AG37" s="258" t="e">
        <f t="shared" si="69"/>
        <v>#VALUE!</v>
      </c>
      <c r="AH37" s="258" t="e">
        <f t="shared" si="70"/>
        <v>#VALUE!</v>
      </c>
      <c r="AI37" s="258" t="e">
        <f t="shared" si="71"/>
        <v>#VALUE!</v>
      </c>
      <c r="AJ37" s="258" t="e">
        <f t="shared" si="72"/>
        <v>#VALUE!</v>
      </c>
      <c r="AK37" s="258" t="e">
        <f t="shared" si="73"/>
        <v>#VALUE!</v>
      </c>
      <c r="AL37" s="259" t="e">
        <f t="shared" si="42"/>
        <v>#VALUE!</v>
      </c>
      <c r="AM37" s="261" t="e">
        <f t="shared" si="43"/>
        <v>#VALUE!</v>
      </c>
      <c r="AN37" s="257">
        <f t="shared" si="74"/>
        <v>0.4</v>
      </c>
      <c r="AO37" s="258">
        <f t="shared" si="75"/>
        <v>0</v>
      </c>
      <c r="AP37" s="258">
        <f t="shared" si="76"/>
        <v>0</v>
      </c>
      <c r="AQ37" s="258">
        <f t="shared" si="77"/>
        <v>0</v>
      </c>
      <c r="AR37" s="258">
        <f t="shared" si="44"/>
        <v>0</v>
      </c>
      <c r="AS37" s="258">
        <f t="shared" si="45"/>
        <v>0</v>
      </c>
      <c r="AT37" s="259">
        <f t="shared" si="11"/>
        <v>11</v>
      </c>
      <c r="AU37" s="259">
        <f t="shared" si="12"/>
        <v>9</v>
      </c>
      <c r="AV37" s="257" t="e">
        <f t="shared" si="78"/>
        <v>#VALUE!</v>
      </c>
      <c r="AW37" s="258" t="e">
        <f t="shared" si="79"/>
        <v>#VALUE!</v>
      </c>
      <c r="AX37" s="258" t="e">
        <f t="shared" si="80"/>
        <v>#VALUE!</v>
      </c>
      <c r="AY37" s="258" t="e">
        <f t="shared" si="81"/>
        <v>#VALUE!</v>
      </c>
      <c r="AZ37" s="258" t="e">
        <f t="shared" si="82"/>
        <v>#VALUE!</v>
      </c>
      <c r="BA37" s="258" t="e">
        <f t="shared" si="83"/>
        <v>#VALUE!</v>
      </c>
      <c r="BB37" s="259" t="e">
        <f t="shared" si="84"/>
        <v>#VALUE!</v>
      </c>
      <c r="BC37" s="261" t="e">
        <f t="shared" si="85"/>
        <v>#VALUE!</v>
      </c>
    </row>
    <row r="38" spans="1:55" ht="12.75">
      <c r="A38" s="193">
        <v>24</v>
      </c>
      <c r="B38" s="200">
        <v>4</v>
      </c>
      <c r="C38" s="245">
        <f t="shared" si="21"/>
        <v>4</v>
      </c>
      <c r="D38" s="246">
        <f t="shared" si="46"/>
        <v>0.24250000000000016</v>
      </c>
      <c r="E38" s="246">
        <f t="shared" si="47"/>
        <v>0</v>
      </c>
      <c r="F38" s="254" t="str">
        <f t="shared" si="52"/>
        <v> - </v>
      </c>
      <c r="G38" s="251" t="str">
        <f t="shared" si="1"/>
        <v> - </v>
      </c>
      <c r="H38" s="200" t="s">
        <v>144</v>
      </c>
      <c r="I38" s="245" t="e">
        <f t="shared" si="23"/>
        <v>#VALUE!</v>
      </c>
      <c r="J38" s="246" t="e">
        <f t="shared" si="48"/>
        <v>#VALUE!</v>
      </c>
      <c r="K38" s="246" t="e">
        <f t="shared" si="49"/>
        <v>#VALUE!</v>
      </c>
      <c r="L38" s="254" t="e">
        <f t="shared" si="53"/>
        <v>#VALUE!</v>
      </c>
      <c r="M38" s="251" t="e">
        <f t="shared" si="24"/>
        <v>#VALUE!</v>
      </c>
      <c r="N38" s="141"/>
      <c r="O38" s="241">
        <f t="shared" si="54"/>
        <v>24</v>
      </c>
      <c r="P38" s="295">
        <f t="shared" si="55"/>
        <v>1.6</v>
      </c>
      <c r="Q38" s="236">
        <f t="shared" si="56"/>
        <v>0.0970000000000002</v>
      </c>
      <c r="R38" s="236">
        <f t="shared" si="57"/>
        <v>0</v>
      </c>
      <c r="S38" s="236" t="str">
        <f t="shared" si="27"/>
        <v> - </v>
      </c>
      <c r="T38" s="295" t="e">
        <f t="shared" si="58"/>
        <v>#VALUE!</v>
      </c>
      <c r="U38" s="236" t="e">
        <f t="shared" si="59"/>
        <v>#VALUE!</v>
      </c>
      <c r="V38" s="236" t="e">
        <f t="shared" si="60"/>
        <v>#VALUE!</v>
      </c>
      <c r="W38" s="253" t="e">
        <f t="shared" si="61"/>
        <v>#VALUE!</v>
      </c>
      <c r="X38" s="257">
        <f t="shared" si="62"/>
        <v>3.7575</v>
      </c>
      <c r="Y38" s="258">
        <f t="shared" si="63"/>
        <v>0.24250000000000016</v>
      </c>
      <c r="Z38" s="258">
        <f t="shared" si="64"/>
        <v>0.24250000000000016</v>
      </c>
      <c r="AA38" s="258">
        <f t="shared" si="65"/>
        <v>0</v>
      </c>
      <c r="AB38" s="258">
        <f t="shared" si="66"/>
        <v>0</v>
      </c>
      <c r="AC38" s="258">
        <f t="shared" si="67"/>
        <v>0</v>
      </c>
      <c r="AD38" s="259">
        <f t="shared" si="35"/>
        <v>12</v>
      </c>
      <c r="AE38" s="259">
        <f t="shared" si="36"/>
        <v>9</v>
      </c>
      <c r="AF38" s="257" t="e">
        <f t="shared" si="68"/>
        <v>#VALUE!</v>
      </c>
      <c r="AG38" s="258" t="e">
        <f t="shared" si="69"/>
        <v>#VALUE!</v>
      </c>
      <c r="AH38" s="258" t="e">
        <f t="shared" si="70"/>
        <v>#VALUE!</v>
      </c>
      <c r="AI38" s="258" t="e">
        <f t="shared" si="71"/>
        <v>#VALUE!</v>
      </c>
      <c r="AJ38" s="258" t="e">
        <f t="shared" si="72"/>
        <v>#VALUE!</v>
      </c>
      <c r="AK38" s="258" t="e">
        <f t="shared" si="73"/>
        <v>#VALUE!</v>
      </c>
      <c r="AL38" s="259" t="e">
        <f t="shared" si="42"/>
        <v>#VALUE!</v>
      </c>
      <c r="AM38" s="261" t="e">
        <f t="shared" si="43"/>
        <v>#VALUE!</v>
      </c>
      <c r="AN38" s="257">
        <f t="shared" si="74"/>
        <v>1.6</v>
      </c>
      <c r="AO38" s="258">
        <f t="shared" si="75"/>
        <v>0.0970000000000002</v>
      </c>
      <c r="AP38" s="258">
        <f t="shared" si="76"/>
        <v>0.0970000000000002</v>
      </c>
      <c r="AQ38" s="258">
        <f t="shared" si="77"/>
        <v>0</v>
      </c>
      <c r="AR38" s="258">
        <f t="shared" si="44"/>
        <v>0</v>
      </c>
      <c r="AS38" s="258">
        <f t="shared" si="45"/>
        <v>0</v>
      </c>
      <c r="AT38" s="259">
        <f t="shared" si="11"/>
        <v>12</v>
      </c>
      <c r="AU38" s="259">
        <f t="shared" si="12"/>
        <v>9</v>
      </c>
      <c r="AV38" s="257" t="e">
        <f t="shared" si="78"/>
        <v>#VALUE!</v>
      </c>
      <c r="AW38" s="258" t="e">
        <f t="shared" si="79"/>
        <v>#VALUE!</v>
      </c>
      <c r="AX38" s="258" t="e">
        <f t="shared" si="80"/>
        <v>#VALUE!</v>
      </c>
      <c r="AY38" s="258" t="e">
        <f t="shared" si="81"/>
        <v>#VALUE!</v>
      </c>
      <c r="AZ38" s="258" t="e">
        <f t="shared" si="82"/>
        <v>#VALUE!</v>
      </c>
      <c r="BA38" s="258" t="e">
        <f t="shared" si="83"/>
        <v>#VALUE!</v>
      </c>
      <c r="BB38" s="259" t="e">
        <f t="shared" si="84"/>
        <v>#VALUE!</v>
      </c>
      <c r="BC38" s="261" t="e">
        <f t="shared" si="85"/>
        <v>#VALUE!</v>
      </c>
    </row>
    <row r="39" spans="1:55" ht="12.75">
      <c r="A39" s="193">
        <v>25</v>
      </c>
      <c r="B39" s="200">
        <v>6</v>
      </c>
      <c r="C39" s="245">
        <f t="shared" si="21"/>
        <v>6</v>
      </c>
      <c r="D39" s="246">
        <f t="shared" si="46"/>
        <v>2.485</v>
      </c>
      <c r="E39" s="246">
        <f t="shared" si="47"/>
        <v>0</v>
      </c>
      <c r="F39" s="254" t="str">
        <f t="shared" si="52"/>
        <v> - </v>
      </c>
      <c r="G39" s="251" t="str">
        <f t="shared" si="1"/>
        <v> - </v>
      </c>
      <c r="H39" s="200" t="s">
        <v>144</v>
      </c>
      <c r="I39" s="245" t="e">
        <f t="shared" si="23"/>
        <v>#VALUE!</v>
      </c>
      <c r="J39" s="246" t="e">
        <f t="shared" si="48"/>
        <v>#VALUE!</v>
      </c>
      <c r="K39" s="246" t="e">
        <f t="shared" si="49"/>
        <v>#VALUE!</v>
      </c>
      <c r="L39" s="254" t="e">
        <f t="shared" si="53"/>
        <v>#VALUE!</v>
      </c>
      <c r="M39" s="251" t="e">
        <f t="shared" si="24"/>
        <v>#VALUE!</v>
      </c>
      <c r="N39" s="141"/>
      <c r="O39" s="241">
        <f t="shared" si="54"/>
        <v>25</v>
      </c>
      <c r="P39" s="295">
        <f t="shared" si="55"/>
        <v>2.4</v>
      </c>
      <c r="Q39" s="236">
        <f t="shared" si="56"/>
        <v>0.994</v>
      </c>
      <c r="R39" s="236">
        <f t="shared" si="57"/>
        <v>0</v>
      </c>
      <c r="S39" s="236" t="str">
        <f t="shared" si="27"/>
        <v> - </v>
      </c>
      <c r="T39" s="295" t="e">
        <f t="shared" si="58"/>
        <v>#VALUE!</v>
      </c>
      <c r="U39" s="236" t="e">
        <f t="shared" si="59"/>
        <v>#VALUE!</v>
      </c>
      <c r="V39" s="236" t="e">
        <f t="shared" si="60"/>
        <v>#VALUE!</v>
      </c>
      <c r="W39" s="253" t="e">
        <f t="shared" si="61"/>
        <v>#VALUE!</v>
      </c>
      <c r="X39" s="257">
        <f t="shared" si="62"/>
        <v>3.7575</v>
      </c>
      <c r="Y39" s="258">
        <f t="shared" si="63"/>
        <v>2.2425</v>
      </c>
      <c r="Z39" s="258">
        <f t="shared" si="64"/>
        <v>2.485</v>
      </c>
      <c r="AA39" s="258">
        <f t="shared" si="65"/>
        <v>0</v>
      </c>
      <c r="AB39" s="258">
        <f t="shared" si="66"/>
        <v>0</v>
      </c>
      <c r="AC39" s="258">
        <f t="shared" si="67"/>
        <v>0</v>
      </c>
      <c r="AD39" s="259">
        <f t="shared" si="35"/>
        <v>13</v>
      </c>
      <c r="AE39" s="259">
        <f t="shared" si="36"/>
        <v>9</v>
      </c>
      <c r="AF39" s="257" t="e">
        <f t="shared" si="68"/>
        <v>#VALUE!</v>
      </c>
      <c r="AG39" s="258" t="e">
        <f t="shared" si="69"/>
        <v>#VALUE!</v>
      </c>
      <c r="AH39" s="258" t="e">
        <f t="shared" si="70"/>
        <v>#VALUE!</v>
      </c>
      <c r="AI39" s="258" t="e">
        <f t="shared" si="71"/>
        <v>#VALUE!</v>
      </c>
      <c r="AJ39" s="258" t="e">
        <f t="shared" si="72"/>
        <v>#VALUE!</v>
      </c>
      <c r="AK39" s="258" t="e">
        <f t="shared" si="73"/>
        <v>#VALUE!</v>
      </c>
      <c r="AL39" s="259" t="e">
        <f t="shared" si="42"/>
        <v>#VALUE!</v>
      </c>
      <c r="AM39" s="261" t="e">
        <f t="shared" si="43"/>
        <v>#VALUE!</v>
      </c>
      <c r="AN39" s="257">
        <f t="shared" si="74"/>
        <v>2.4</v>
      </c>
      <c r="AO39" s="258">
        <f t="shared" si="75"/>
        <v>0.897</v>
      </c>
      <c r="AP39" s="258">
        <f t="shared" si="76"/>
        <v>0.994</v>
      </c>
      <c r="AQ39" s="258">
        <f t="shared" si="77"/>
        <v>0</v>
      </c>
      <c r="AR39" s="258">
        <f t="shared" si="44"/>
        <v>0</v>
      </c>
      <c r="AS39" s="258">
        <f t="shared" si="45"/>
        <v>0</v>
      </c>
      <c r="AT39" s="259">
        <f t="shared" si="11"/>
        <v>13</v>
      </c>
      <c r="AU39" s="259">
        <f t="shared" si="12"/>
        <v>9</v>
      </c>
      <c r="AV39" s="257" t="e">
        <f t="shared" si="78"/>
        <v>#VALUE!</v>
      </c>
      <c r="AW39" s="258" t="e">
        <f t="shared" si="79"/>
        <v>#VALUE!</v>
      </c>
      <c r="AX39" s="258" t="e">
        <f t="shared" si="80"/>
        <v>#VALUE!</v>
      </c>
      <c r="AY39" s="258" t="e">
        <f t="shared" si="81"/>
        <v>#VALUE!</v>
      </c>
      <c r="AZ39" s="258" t="e">
        <f t="shared" si="82"/>
        <v>#VALUE!</v>
      </c>
      <c r="BA39" s="258" t="e">
        <f t="shared" si="83"/>
        <v>#VALUE!</v>
      </c>
      <c r="BB39" s="259" t="e">
        <f t="shared" si="84"/>
        <v>#VALUE!</v>
      </c>
      <c r="BC39" s="261" t="e">
        <f t="shared" si="85"/>
        <v>#VALUE!</v>
      </c>
    </row>
    <row r="40" spans="1:55" s="85" customFormat="1" ht="12">
      <c r="A40" s="193">
        <v>26</v>
      </c>
      <c r="B40" s="200">
        <v>-3</v>
      </c>
      <c r="C40" s="245">
        <f t="shared" si="21"/>
        <v>-3</v>
      </c>
      <c r="D40" s="246">
        <f t="shared" si="46"/>
        <v>0</v>
      </c>
      <c r="E40" s="246">
        <f t="shared" si="47"/>
        <v>0</v>
      </c>
      <c r="F40" s="254" t="str">
        <f t="shared" si="52"/>
        <v> - </v>
      </c>
      <c r="G40" s="251" t="str">
        <f t="shared" si="1"/>
        <v> - </v>
      </c>
      <c r="H40" s="200" t="s">
        <v>144</v>
      </c>
      <c r="I40" s="245" t="e">
        <f t="shared" si="23"/>
        <v>#VALUE!</v>
      </c>
      <c r="J40" s="246" t="e">
        <f t="shared" si="48"/>
        <v>#VALUE!</v>
      </c>
      <c r="K40" s="246" t="e">
        <f t="shared" si="49"/>
        <v>#VALUE!</v>
      </c>
      <c r="L40" s="254" t="e">
        <f t="shared" si="53"/>
        <v>#VALUE!</v>
      </c>
      <c r="M40" s="251" t="e">
        <f t="shared" si="24"/>
        <v>#VALUE!</v>
      </c>
      <c r="N40" s="141"/>
      <c r="O40" s="241">
        <f t="shared" si="54"/>
        <v>26</v>
      </c>
      <c r="P40" s="295">
        <f t="shared" si="55"/>
        <v>-1.2</v>
      </c>
      <c r="Q40" s="236">
        <f t="shared" si="56"/>
        <v>0</v>
      </c>
      <c r="R40" s="236">
        <f t="shared" si="57"/>
        <v>0</v>
      </c>
      <c r="S40" s="236" t="str">
        <f t="shared" si="27"/>
        <v> - </v>
      </c>
      <c r="T40" s="295" t="e">
        <f t="shared" si="58"/>
        <v>#VALUE!</v>
      </c>
      <c r="U40" s="236" t="e">
        <f t="shared" si="59"/>
        <v>#VALUE!</v>
      </c>
      <c r="V40" s="236" t="e">
        <f t="shared" si="60"/>
        <v>#VALUE!</v>
      </c>
      <c r="W40" s="253" t="e">
        <f t="shared" si="61"/>
        <v>#VALUE!</v>
      </c>
      <c r="X40" s="257">
        <f t="shared" si="62"/>
        <v>-3</v>
      </c>
      <c r="Y40" s="258">
        <f t="shared" si="63"/>
        <v>0</v>
      </c>
      <c r="Z40" s="258">
        <f t="shared" si="64"/>
        <v>0</v>
      </c>
      <c r="AA40" s="258">
        <f t="shared" si="65"/>
        <v>0</v>
      </c>
      <c r="AB40" s="258">
        <f t="shared" si="66"/>
        <v>0</v>
      </c>
      <c r="AC40" s="258">
        <f t="shared" si="67"/>
        <v>0</v>
      </c>
      <c r="AD40" s="259">
        <f t="shared" si="35"/>
        <v>13</v>
      </c>
      <c r="AE40" s="259">
        <f t="shared" si="36"/>
        <v>9</v>
      </c>
      <c r="AF40" s="257" t="e">
        <f t="shared" si="68"/>
        <v>#VALUE!</v>
      </c>
      <c r="AG40" s="258" t="e">
        <f t="shared" si="69"/>
        <v>#VALUE!</v>
      </c>
      <c r="AH40" s="258" t="e">
        <f t="shared" si="70"/>
        <v>#VALUE!</v>
      </c>
      <c r="AI40" s="258" t="e">
        <f t="shared" si="71"/>
        <v>#VALUE!</v>
      </c>
      <c r="AJ40" s="258" t="e">
        <f t="shared" si="72"/>
        <v>#VALUE!</v>
      </c>
      <c r="AK40" s="258" t="e">
        <f t="shared" si="73"/>
        <v>#VALUE!</v>
      </c>
      <c r="AL40" s="259" t="e">
        <f t="shared" si="42"/>
        <v>#VALUE!</v>
      </c>
      <c r="AM40" s="261" t="e">
        <f t="shared" si="43"/>
        <v>#VALUE!</v>
      </c>
      <c r="AN40" s="257">
        <f t="shared" si="74"/>
        <v>-1.2</v>
      </c>
      <c r="AO40" s="258">
        <f t="shared" si="75"/>
        <v>0</v>
      </c>
      <c r="AP40" s="258">
        <f t="shared" si="76"/>
        <v>0</v>
      </c>
      <c r="AQ40" s="258">
        <f t="shared" si="77"/>
        <v>0</v>
      </c>
      <c r="AR40" s="258">
        <f t="shared" si="44"/>
        <v>0</v>
      </c>
      <c r="AS40" s="258">
        <f t="shared" si="45"/>
        <v>0</v>
      </c>
      <c r="AT40" s="259">
        <f t="shared" si="11"/>
        <v>13</v>
      </c>
      <c r="AU40" s="259">
        <f t="shared" si="12"/>
        <v>9</v>
      </c>
      <c r="AV40" s="257" t="e">
        <f t="shared" si="78"/>
        <v>#VALUE!</v>
      </c>
      <c r="AW40" s="258" t="e">
        <f t="shared" si="79"/>
        <v>#VALUE!</v>
      </c>
      <c r="AX40" s="258" t="e">
        <f t="shared" si="80"/>
        <v>#VALUE!</v>
      </c>
      <c r="AY40" s="258" t="e">
        <f t="shared" si="81"/>
        <v>#VALUE!</v>
      </c>
      <c r="AZ40" s="258" t="e">
        <f t="shared" si="82"/>
        <v>#VALUE!</v>
      </c>
      <c r="BA40" s="258" t="e">
        <f t="shared" si="83"/>
        <v>#VALUE!</v>
      </c>
      <c r="BB40" s="259" t="e">
        <f t="shared" si="84"/>
        <v>#VALUE!</v>
      </c>
      <c r="BC40" s="261" t="e">
        <f t="shared" si="85"/>
        <v>#VALUE!</v>
      </c>
    </row>
    <row r="41" spans="1:55" s="85" customFormat="1" ht="12">
      <c r="A41" s="193">
        <v>27</v>
      </c>
      <c r="B41" s="200">
        <v>-3</v>
      </c>
      <c r="C41" s="245">
        <f t="shared" si="21"/>
        <v>-3</v>
      </c>
      <c r="D41" s="246">
        <f t="shared" si="46"/>
        <v>0</v>
      </c>
      <c r="E41" s="246">
        <f t="shared" si="47"/>
        <v>0</v>
      </c>
      <c r="F41" s="254" t="str">
        <f t="shared" si="52"/>
        <v> - </v>
      </c>
      <c r="G41" s="251" t="str">
        <f t="shared" si="1"/>
        <v> - </v>
      </c>
      <c r="H41" s="200" t="s">
        <v>144</v>
      </c>
      <c r="I41" s="245" t="e">
        <f t="shared" si="23"/>
        <v>#VALUE!</v>
      </c>
      <c r="J41" s="246" t="e">
        <f t="shared" si="48"/>
        <v>#VALUE!</v>
      </c>
      <c r="K41" s="246" t="e">
        <f t="shared" si="49"/>
        <v>#VALUE!</v>
      </c>
      <c r="L41" s="254" t="e">
        <f t="shared" si="53"/>
        <v>#VALUE!</v>
      </c>
      <c r="M41" s="251" t="e">
        <f t="shared" si="24"/>
        <v>#VALUE!</v>
      </c>
      <c r="N41" s="141"/>
      <c r="O41" s="241">
        <f t="shared" si="54"/>
        <v>27</v>
      </c>
      <c r="P41" s="295">
        <f t="shared" si="55"/>
        <v>-1.2</v>
      </c>
      <c r="Q41" s="236">
        <f t="shared" si="56"/>
        <v>0</v>
      </c>
      <c r="R41" s="236">
        <f t="shared" si="57"/>
        <v>0</v>
      </c>
      <c r="S41" s="236" t="str">
        <f t="shared" si="27"/>
        <v> - </v>
      </c>
      <c r="T41" s="295" t="e">
        <f t="shared" si="58"/>
        <v>#VALUE!</v>
      </c>
      <c r="U41" s="236" t="e">
        <f t="shared" si="59"/>
        <v>#VALUE!</v>
      </c>
      <c r="V41" s="236" t="e">
        <f t="shared" si="60"/>
        <v>#VALUE!</v>
      </c>
      <c r="W41" s="253" t="e">
        <f t="shared" si="61"/>
        <v>#VALUE!</v>
      </c>
      <c r="X41" s="257">
        <f t="shared" si="62"/>
        <v>-3</v>
      </c>
      <c r="Y41" s="258">
        <f t="shared" si="63"/>
        <v>0</v>
      </c>
      <c r="Z41" s="258">
        <f t="shared" si="64"/>
        <v>0</v>
      </c>
      <c r="AA41" s="258">
        <f t="shared" si="65"/>
        <v>0</v>
      </c>
      <c r="AB41" s="258">
        <f t="shared" si="66"/>
        <v>0</v>
      </c>
      <c r="AC41" s="258">
        <f t="shared" si="67"/>
        <v>0</v>
      </c>
      <c r="AD41" s="259">
        <f t="shared" si="35"/>
        <v>13</v>
      </c>
      <c r="AE41" s="259">
        <f t="shared" si="36"/>
        <v>9</v>
      </c>
      <c r="AF41" s="257" t="e">
        <f t="shared" si="68"/>
        <v>#VALUE!</v>
      </c>
      <c r="AG41" s="258" t="e">
        <f t="shared" si="69"/>
        <v>#VALUE!</v>
      </c>
      <c r="AH41" s="258" t="e">
        <f t="shared" si="70"/>
        <v>#VALUE!</v>
      </c>
      <c r="AI41" s="258" t="e">
        <f t="shared" si="71"/>
        <v>#VALUE!</v>
      </c>
      <c r="AJ41" s="258" t="e">
        <f t="shared" si="72"/>
        <v>#VALUE!</v>
      </c>
      <c r="AK41" s="258" t="e">
        <f t="shared" si="73"/>
        <v>#VALUE!</v>
      </c>
      <c r="AL41" s="259" t="e">
        <f t="shared" si="42"/>
        <v>#VALUE!</v>
      </c>
      <c r="AM41" s="261" t="e">
        <f t="shared" si="43"/>
        <v>#VALUE!</v>
      </c>
      <c r="AN41" s="257">
        <f t="shared" si="74"/>
        <v>-1.2</v>
      </c>
      <c r="AO41" s="258">
        <f t="shared" si="75"/>
        <v>0</v>
      </c>
      <c r="AP41" s="258">
        <f t="shared" si="76"/>
        <v>0</v>
      </c>
      <c r="AQ41" s="258">
        <f t="shared" si="77"/>
        <v>0</v>
      </c>
      <c r="AR41" s="258">
        <f t="shared" si="44"/>
        <v>0</v>
      </c>
      <c r="AS41" s="258">
        <f t="shared" si="45"/>
        <v>0</v>
      </c>
      <c r="AT41" s="259">
        <f t="shared" si="11"/>
        <v>13</v>
      </c>
      <c r="AU41" s="259">
        <f t="shared" si="12"/>
        <v>9</v>
      </c>
      <c r="AV41" s="257" t="e">
        <f t="shared" si="78"/>
        <v>#VALUE!</v>
      </c>
      <c r="AW41" s="258" t="e">
        <f t="shared" si="79"/>
        <v>#VALUE!</v>
      </c>
      <c r="AX41" s="258" t="e">
        <f t="shared" si="80"/>
        <v>#VALUE!</v>
      </c>
      <c r="AY41" s="258" t="e">
        <f t="shared" si="81"/>
        <v>#VALUE!</v>
      </c>
      <c r="AZ41" s="258" t="e">
        <f t="shared" si="82"/>
        <v>#VALUE!</v>
      </c>
      <c r="BA41" s="258" t="e">
        <f t="shared" si="83"/>
        <v>#VALUE!</v>
      </c>
      <c r="BB41" s="259" t="e">
        <f t="shared" si="84"/>
        <v>#VALUE!</v>
      </c>
      <c r="BC41" s="261" t="e">
        <f t="shared" si="85"/>
        <v>#VALUE!</v>
      </c>
    </row>
    <row r="42" spans="1:55" s="85" customFormat="1" ht="12">
      <c r="A42" s="193">
        <v>28</v>
      </c>
      <c r="B42" s="200">
        <v>0</v>
      </c>
      <c r="C42" s="245">
        <f t="shared" si="21"/>
        <v>0</v>
      </c>
      <c r="D42" s="246">
        <f t="shared" si="46"/>
        <v>0</v>
      </c>
      <c r="E42" s="246">
        <f t="shared" si="47"/>
        <v>0</v>
      </c>
      <c r="F42" s="254" t="str">
        <f t="shared" si="52"/>
        <v> - </v>
      </c>
      <c r="G42" s="251" t="str">
        <f t="shared" si="1"/>
        <v> - </v>
      </c>
      <c r="H42" s="200" t="s">
        <v>144</v>
      </c>
      <c r="I42" s="245" t="e">
        <f t="shared" si="23"/>
        <v>#VALUE!</v>
      </c>
      <c r="J42" s="246" t="e">
        <f t="shared" si="48"/>
        <v>#VALUE!</v>
      </c>
      <c r="K42" s="246" t="e">
        <f t="shared" si="49"/>
        <v>#VALUE!</v>
      </c>
      <c r="L42" s="254" t="e">
        <f t="shared" si="53"/>
        <v>#VALUE!</v>
      </c>
      <c r="M42" s="251" t="e">
        <f t="shared" si="24"/>
        <v>#VALUE!</v>
      </c>
      <c r="N42" s="141"/>
      <c r="O42" s="241">
        <f t="shared" si="54"/>
        <v>28</v>
      </c>
      <c r="P42" s="295">
        <f t="shared" si="55"/>
        <v>0</v>
      </c>
      <c r="Q42" s="236">
        <f t="shared" si="56"/>
        <v>0</v>
      </c>
      <c r="R42" s="236">
        <f t="shared" si="57"/>
        <v>0</v>
      </c>
      <c r="S42" s="236" t="str">
        <f t="shared" si="27"/>
        <v> - </v>
      </c>
      <c r="T42" s="295" t="e">
        <f t="shared" si="58"/>
        <v>#VALUE!</v>
      </c>
      <c r="U42" s="236" t="e">
        <f t="shared" si="59"/>
        <v>#VALUE!</v>
      </c>
      <c r="V42" s="236" t="e">
        <f t="shared" si="60"/>
        <v>#VALUE!</v>
      </c>
      <c r="W42" s="253" t="e">
        <f t="shared" si="61"/>
        <v>#VALUE!</v>
      </c>
      <c r="X42" s="257">
        <f t="shared" si="62"/>
        <v>0</v>
      </c>
      <c r="Y42" s="258">
        <f t="shared" si="63"/>
        <v>0</v>
      </c>
      <c r="Z42" s="258">
        <f t="shared" si="64"/>
        <v>0</v>
      </c>
      <c r="AA42" s="258">
        <f t="shared" si="65"/>
        <v>0</v>
      </c>
      <c r="AB42" s="258">
        <f t="shared" si="66"/>
        <v>0</v>
      </c>
      <c r="AC42" s="258">
        <f t="shared" si="67"/>
        <v>0</v>
      </c>
      <c r="AD42" s="259">
        <f t="shared" si="35"/>
        <v>13</v>
      </c>
      <c r="AE42" s="259">
        <f t="shared" si="36"/>
        <v>9</v>
      </c>
      <c r="AF42" s="257" t="e">
        <f t="shared" si="68"/>
        <v>#VALUE!</v>
      </c>
      <c r="AG42" s="258" t="e">
        <f t="shared" si="69"/>
        <v>#VALUE!</v>
      </c>
      <c r="AH42" s="258" t="e">
        <f t="shared" si="70"/>
        <v>#VALUE!</v>
      </c>
      <c r="AI42" s="258" t="e">
        <f t="shared" si="71"/>
        <v>#VALUE!</v>
      </c>
      <c r="AJ42" s="258" t="e">
        <f t="shared" si="72"/>
        <v>#VALUE!</v>
      </c>
      <c r="AK42" s="258" t="e">
        <f t="shared" si="73"/>
        <v>#VALUE!</v>
      </c>
      <c r="AL42" s="259" t="e">
        <f t="shared" si="42"/>
        <v>#VALUE!</v>
      </c>
      <c r="AM42" s="261" t="e">
        <f t="shared" si="43"/>
        <v>#VALUE!</v>
      </c>
      <c r="AN42" s="257">
        <f t="shared" si="74"/>
        <v>0</v>
      </c>
      <c r="AO42" s="258">
        <f t="shared" si="75"/>
        <v>0</v>
      </c>
      <c r="AP42" s="258">
        <f t="shared" si="76"/>
        <v>0</v>
      </c>
      <c r="AQ42" s="258">
        <f t="shared" si="77"/>
        <v>0</v>
      </c>
      <c r="AR42" s="258">
        <f t="shared" si="44"/>
        <v>0</v>
      </c>
      <c r="AS42" s="258">
        <f t="shared" si="45"/>
        <v>0</v>
      </c>
      <c r="AT42" s="259">
        <f t="shared" si="11"/>
        <v>13</v>
      </c>
      <c r="AU42" s="259">
        <f t="shared" si="12"/>
        <v>9</v>
      </c>
      <c r="AV42" s="257" t="e">
        <f t="shared" si="78"/>
        <v>#VALUE!</v>
      </c>
      <c r="AW42" s="258" t="e">
        <f t="shared" si="79"/>
        <v>#VALUE!</v>
      </c>
      <c r="AX42" s="258" t="e">
        <f t="shared" si="80"/>
        <v>#VALUE!</v>
      </c>
      <c r="AY42" s="258" t="e">
        <f t="shared" si="81"/>
        <v>#VALUE!</v>
      </c>
      <c r="AZ42" s="258" t="e">
        <f t="shared" si="82"/>
        <v>#VALUE!</v>
      </c>
      <c r="BA42" s="258" t="e">
        <f t="shared" si="83"/>
        <v>#VALUE!</v>
      </c>
      <c r="BB42" s="259" t="e">
        <f t="shared" si="84"/>
        <v>#VALUE!</v>
      </c>
      <c r="BC42" s="261" t="e">
        <f t="shared" si="85"/>
        <v>#VALUE!</v>
      </c>
    </row>
    <row r="43" spans="1:55" s="85" customFormat="1" ht="12">
      <c r="A43" s="193">
        <v>29</v>
      </c>
      <c r="B43" s="200">
        <v>-8</v>
      </c>
      <c r="C43" s="245">
        <f t="shared" si="21"/>
        <v>-8</v>
      </c>
      <c r="D43" s="246">
        <f t="shared" si="46"/>
        <v>0</v>
      </c>
      <c r="E43" s="246">
        <f t="shared" si="47"/>
        <v>4.2425</v>
      </c>
      <c r="F43" s="254" t="str">
        <f t="shared" si="52"/>
        <v> - </v>
      </c>
      <c r="G43" s="251" t="str">
        <f t="shared" si="1"/>
        <v> - </v>
      </c>
      <c r="H43" s="200" t="s">
        <v>144</v>
      </c>
      <c r="I43" s="245" t="e">
        <f t="shared" si="23"/>
        <v>#VALUE!</v>
      </c>
      <c r="J43" s="246" t="e">
        <f t="shared" si="48"/>
        <v>#VALUE!</v>
      </c>
      <c r="K43" s="246" t="e">
        <f t="shared" si="49"/>
        <v>#VALUE!</v>
      </c>
      <c r="L43" s="254" t="e">
        <f t="shared" si="53"/>
        <v>#VALUE!</v>
      </c>
      <c r="M43" s="251" t="e">
        <f t="shared" si="24"/>
        <v>#VALUE!</v>
      </c>
      <c r="N43" s="141"/>
      <c r="O43" s="241">
        <f t="shared" si="54"/>
        <v>29</v>
      </c>
      <c r="P43" s="295">
        <f t="shared" si="55"/>
        <v>-3.2</v>
      </c>
      <c r="Q43" s="236">
        <f t="shared" si="56"/>
        <v>0</v>
      </c>
      <c r="R43" s="236">
        <f t="shared" si="57"/>
        <v>1.6970000000000003</v>
      </c>
      <c r="S43" s="236" t="str">
        <f t="shared" si="27"/>
        <v> - </v>
      </c>
      <c r="T43" s="295" t="e">
        <f t="shared" si="58"/>
        <v>#VALUE!</v>
      </c>
      <c r="U43" s="236" t="e">
        <f t="shared" si="59"/>
        <v>#VALUE!</v>
      </c>
      <c r="V43" s="236" t="e">
        <f t="shared" si="60"/>
        <v>#VALUE!</v>
      </c>
      <c r="W43" s="253" t="e">
        <f t="shared" si="61"/>
        <v>#VALUE!</v>
      </c>
      <c r="X43" s="257">
        <f t="shared" si="62"/>
        <v>-3.7575</v>
      </c>
      <c r="Y43" s="258">
        <f t="shared" si="63"/>
        <v>-4.2425</v>
      </c>
      <c r="Z43" s="258">
        <f t="shared" si="64"/>
        <v>0</v>
      </c>
      <c r="AA43" s="258">
        <f t="shared" si="65"/>
        <v>0</v>
      </c>
      <c r="AB43" s="258">
        <f t="shared" si="66"/>
        <v>4.2425</v>
      </c>
      <c r="AC43" s="258">
        <f t="shared" si="67"/>
        <v>0</v>
      </c>
      <c r="AD43" s="259">
        <f t="shared" si="35"/>
        <v>13</v>
      </c>
      <c r="AE43" s="259">
        <f t="shared" si="36"/>
        <v>10</v>
      </c>
      <c r="AF43" s="257" t="e">
        <f t="shared" si="68"/>
        <v>#VALUE!</v>
      </c>
      <c r="AG43" s="258" t="e">
        <f t="shared" si="69"/>
        <v>#VALUE!</v>
      </c>
      <c r="AH43" s="258" t="e">
        <f t="shared" si="70"/>
        <v>#VALUE!</v>
      </c>
      <c r="AI43" s="258" t="e">
        <f t="shared" si="71"/>
        <v>#VALUE!</v>
      </c>
      <c r="AJ43" s="258" t="e">
        <f t="shared" si="72"/>
        <v>#VALUE!</v>
      </c>
      <c r="AK43" s="258" t="e">
        <f t="shared" si="73"/>
        <v>#VALUE!</v>
      </c>
      <c r="AL43" s="259" t="e">
        <f t="shared" si="42"/>
        <v>#VALUE!</v>
      </c>
      <c r="AM43" s="261" t="e">
        <f t="shared" si="43"/>
        <v>#VALUE!</v>
      </c>
      <c r="AN43" s="257">
        <f t="shared" si="74"/>
        <v>-3.2</v>
      </c>
      <c r="AO43" s="258">
        <f t="shared" si="75"/>
        <v>-1.6970000000000003</v>
      </c>
      <c r="AP43" s="258">
        <f t="shared" si="76"/>
        <v>0</v>
      </c>
      <c r="AQ43" s="258">
        <f t="shared" si="77"/>
        <v>0</v>
      </c>
      <c r="AR43" s="258">
        <f t="shared" si="44"/>
        <v>1.6970000000000003</v>
      </c>
      <c r="AS43" s="258">
        <f t="shared" si="45"/>
        <v>0</v>
      </c>
      <c r="AT43" s="259">
        <f t="shared" si="11"/>
        <v>13</v>
      </c>
      <c r="AU43" s="259">
        <f t="shared" si="12"/>
        <v>10</v>
      </c>
      <c r="AV43" s="257" t="e">
        <f t="shared" si="78"/>
        <v>#VALUE!</v>
      </c>
      <c r="AW43" s="258" t="e">
        <f t="shared" si="79"/>
        <v>#VALUE!</v>
      </c>
      <c r="AX43" s="258" t="e">
        <f t="shared" si="80"/>
        <v>#VALUE!</v>
      </c>
      <c r="AY43" s="258" t="e">
        <f t="shared" si="81"/>
        <v>#VALUE!</v>
      </c>
      <c r="AZ43" s="258" t="e">
        <f t="shared" si="82"/>
        <v>#VALUE!</v>
      </c>
      <c r="BA43" s="258" t="e">
        <f t="shared" si="83"/>
        <v>#VALUE!</v>
      </c>
      <c r="BB43" s="259" t="e">
        <f t="shared" si="84"/>
        <v>#VALUE!</v>
      </c>
      <c r="BC43" s="261" t="e">
        <f t="shared" si="85"/>
        <v>#VALUE!</v>
      </c>
    </row>
    <row r="44" spans="1:55" s="85" customFormat="1" ht="12">
      <c r="A44" s="193">
        <v>30</v>
      </c>
      <c r="B44" s="200">
        <v>-6</v>
      </c>
      <c r="C44" s="245">
        <f t="shared" si="21"/>
        <v>-6</v>
      </c>
      <c r="D44" s="246">
        <f t="shared" si="46"/>
        <v>0</v>
      </c>
      <c r="E44" s="246">
        <f t="shared" si="47"/>
        <v>6.484999999999999</v>
      </c>
      <c r="F44" s="254" t="str">
        <f t="shared" si="52"/>
        <v> - </v>
      </c>
      <c r="G44" s="251" t="str">
        <f t="shared" si="1"/>
        <v> - </v>
      </c>
      <c r="H44" s="200" t="s">
        <v>144</v>
      </c>
      <c r="I44" s="245" t="e">
        <f t="shared" si="23"/>
        <v>#VALUE!</v>
      </c>
      <c r="J44" s="246" t="e">
        <f t="shared" si="48"/>
        <v>#VALUE!</v>
      </c>
      <c r="K44" s="246" t="e">
        <f t="shared" si="49"/>
        <v>#VALUE!</v>
      </c>
      <c r="L44" s="254" t="e">
        <f t="shared" si="53"/>
        <v>#VALUE!</v>
      </c>
      <c r="M44" s="251" t="e">
        <f t="shared" si="24"/>
        <v>#VALUE!</v>
      </c>
      <c r="N44" s="141"/>
      <c r="O44" s="241">
        <f t="shared" si="54"/>
        <v>30</v>
      </c>
      <c r="P44" s="295">
        <f t="shared" si="55"/>
        <v>-2.4</v>
      </c>
      <c r="Q44" s="236">
        <f t="shared" si="56"/>
        <v>0</v>
      </c>
      <c r="R44" s="236">
        <f t="shared" si="57"/>
        <v>2.5940000000000003</v>
      </c>
      <c r="S44" s="236" t="str">
        <f t="shared" si="27"/>
        <v> - </v>
      </c>
      <c r="T44" s="295" t="e">
        <f t="shared" si="58"/>
        <v>#VALUE!</v>
      </c>
      <c r="U44" s="236" t="e">
        <f t="shared" si="59"/>
        <v>#VALUE!</v>
      </c>
      <c r="V44" s="236" t="e">
        <f t="shared" si="60"/>
        <v>#VALUE!</v>
      </c>
      <c r="W44" s="253" t="e">
        <f t="shared" si="61"/>
        <v>#VALUE!</v>
      </c>
      <c r="X44" s="257">
        <f t="shared" si="62"/>
        <v>-3.7575</v>
      </c>
      <c r="Y44" s="258">
        <f t="shared" si="63"/>
        <v>-2.2425</v>
      </c>
      <c r="Z44" s="258">
        <f t="shared" si="64"/>
        <v>0</v>
      </c>
      <c r="AA44" s="258">
        <f t="shared" si="65"/>
        <v>0</v>
      </c>
      <c r="AB44" s="258">
        <f t="shared" si="66"/>
        <v>6.484999999999999</v>
      </c>
      <c r="AC44" s="258">
        <f t="shared" si="67"/>
        <v>0</v>
      </c>
      <c r="AD44" s="259">
        <f t="shared" si="35"/>
        <v>13</v>
      </c>
      <c r="AE44" s="259">
        <f t="shared" si="36"/>
        <v>11</v>
      </c>
      <c r="AF44" s="257" t="e">
        <f t="shared" si="68"/>
        <v>#VALUE!</v>
      </c>
      <c r="AG44" s="258" t="e">
        <f t="shared" si="69"/>
        <v>#VALUE!</v>
      </c>
      <c r="AH44" s="258" t="e">
        <f t="shared" si="70"/>
        <v>#VALUE!</v>
      </c>
      <c r="AI44" s="258" t="e">
        <f t="shared" si="71"/>
        <v>#VALUE!</v>
      </c>
      <c r="AJ44" s="258" t="e">
        <f t="shared" si="72"/>
        <v>#VALUE!</v>
      </c>
      <c r="AK44" s="258" t="e">
        <f t="shared" si="73"/>
        <v>#VALUE!</v>
      </c>
      <c r="AL44" s="259" t="e">
        <f t="shared" si="42"/>
        <v>#VALUE!</v>
      </c>
      <c r="AM44" s="261" t="e">
        <f t="shared" si="43"/>
        <v>#VALUE!</v>
      </c>
      <c r="AN44" s="257">
        <f t="shared" si="74"/>
        <v>-2.4</v>
      </c>
      <c r="AO44" s="258">
        <f t="shared" si="75"/>
        <v>-0.897</v>
      </c>
      <c r="AP44" s="258">
        <f t="shared" si="76"/>
        <v>0</v>
      </c>
      <c r="AQ44" s="258">
        <f t="shared" si="77"/>
        <v>0</v>
      </c>
      <c r="AR44" s="258">
        <f t="shared" si="44"/>
        <v>2.5940000000000003</v>
      </c>
      <c r="AS44" s="258">
        <f t="shared" si="45"/>
        <v>0</v>
      </c>
      <c r="AT44" s="259">
        <f t="shared" si="11"/>
        <v>13</v>
      </c>
      <c r="AU44" s="259">
        <f t="shared" si="12"/>
        <v>11</v>
      </c>
      <c r="AV44" s="257" t="e">
        <f t="shared" si="78"/>
        <v>#VALUE!</v>
      </c>
      <c r="AW44" s="258" t="e">
        <f t="shared" si="79"/>
        <v>#VALUE!</v>
      </c>
      <c r="AX44" s="258" t="e">
        <f t="shared" si="80"/>
        <v>#VALUE!</v>
      </c>
      <c r="AY44" s="258" t="e">
        <f t="shared" si="81"/>
        <v>#VALUE!</v>
      </c>
      <c r="AZ44" s="258" t="e">
        <f t="shared" si="82"/>
        <v>#VALUE!</v>
      </c>
      <c r="BA44" s="258" t="e">
        <f t="shared" si="83"/>
        <v>#VALUE!</v>
      </c>
      <c r="BB44" s="259" t="e">
        <f t="shared" si="84"/>
        <v>#VALUE!</v>
      </c>
      <c r="BC44" s="261" t="e">
        <f t="shared" si="85"/>
        <v>#VALUE!</v>
      </c>
    </row>
    <row r="45" spans="1:55" s="85" customFormat="1" ht="12">
      <c r="A45" s="193">
        <v>31</v>
      </c>
      <c r="B45" s="200">
        <v>-25</v>
      </c>
      <c r="C45" s="245">
        <f t="shared" si="21"/>
        <v>-25</v>
      </c>
      <c r="D45" s="246">
        <f t="shared" si="46"/>
        <v>0</v>
      </c>
      <c r="E45" s="246">
        <f t="shared" si="47"/>
        <v>27.7275</v>
      </c>
      <c r="F45" s="254" t="str">
        <f t="shared" si="52"/>
        <v>XX</v>
      </c>
      <c r="G45" s="251">
        <f t="shared" si="1"/>
        <v>-4.2476875</v>
      </c>
      <c r="H45" s="200" t="s">
        <v>144</v>
      </c>
      <c r="I45" s="245" t="e">
        <f t="shared" si="23"/>
        <v>#VALUE!</v>
      </c>
      <c r="J45" s="246" t="e">
        <f t="shared" si="48"/>
        <v>#VALUE!</v>
      </c>
      <c r="K45" s="246" t="e">
        <f t="shared" si="49"/>
        <v>#VALUE!</v>
      </c>
      <c r="L45" s="254" t="e">
        <f t="shared" si="53"/>
        <v>#VALUE!</v>
      </c>
      <c r="M45" s="251" t="e">
        <f t="shared" si="24"/>
        <v>#VALUE!</v>
      </c>
      <c r="N45" s="141"/>
      <c r="O45" s="241">
        <f t="shared" si="54"/>
        <v>31</v>
      </c>
      <c r="P45" s="295">
        <f t="shared" si="55"/>
        <v>-10</v>
      </c>
      <c r="Q45" s="236">
        <f t="shared" si="56"/>
        <v>0</v>
      </c>
      <c r="R45" s="236">
        <f t="shared" si="57"/>
        <v>11.091000000000001</v>
      </c>
      <c r="S45" s="236">
        <f t="shared" si="27"/>
        <v>-1.699075</v>
      </c>
      <c r="T45" s="295" t="e">
        <f t="shared" si="58"/>
        <v>#VALUE!</v>
      </c>
      <c r="U45" s="236" t="e">
        <f t="shared" si="59"/>
        <v>#VALUE!</v>
      </c>
      <c r="V45" s="236" t="e">
        <f t="shared" si="60"/>
        <v>#VALUE!</v>
      </c>
      <c r="W45" s="253" t="e">
        <f t="shared" si="61"/>
        <v>#VALUE!</v>
      </c>
      <c r="X45" s="257">
        <f t="shared" si="62"/>
        <v>-3.7575</v>
      </c>
      <c r="Y45" s="258">
        <f t="shared" si="63"/>
        <v>-21.2425</v>
      </c>
      <c r="Z45" s="258">
        <f t="shared" si="64"/>
        <v>0</v>
      </c>
      <c r="AA45" s="258">
        <f t="shared" si="65"/>
        <v>0</v>
      </c>
      <c r="AB45" s="258">
        <f t="shared" si="66"/>
        <v>21.375</v>
      </c>
      <c r="AC45" s="258">
        <f t="shared" si="67"/>
        <v>49.1025</v>
      </c>
      <c r="AD45" s="259">
        <f t="shared" si="35"/>
        <v>13</v>
      </c>
      <c r="AE45" s="259">
        <f t="shared" si="36"/>
        <v>12</v>
      </c>
      <c r="AF45" s="257" t="e">
        <f t="shared" si="68"/>
        <v>#VALUE!</v>
      </c>
      <c r="AG45" s="258" t="e">
        <f t="shared" si="69"/>
        <v>#VALUE!</v>
      </c>
      <c r="AH45" s="258" t="e">
        <f t="shared" si="70"/>
        <v>#VALUE!</v>
      </c>
      <c r="AI45" s="258" t="e">
        <f t="shared" si="71"/>
        <v>#VALUE!</v>
      </c>
      <c r="AJ45" s="258" t="e">
        <f t="shared" si="72"/>
        <v>#VALUE!</v>
      </c>
      <c r="AK45" s="258" t="e">
        <f t="shared" si="73"/>
        <v>#VALUE!</v>
      </c>
      <c r="AL45" s="259" t="e">
        <f t="shared" si="42"/>
        <v>#VALUE!</v>
      </c>
      <c r="AM45" s="261" t="e">
        <f t="shared" si="43"/>
        <v>#VALUE!</v>
      </c>
      <c r="AN45" s="257">
        <f t="shared" si="74"/>
        <v>-3.7575</v>
      </c>
      <c r="AO45" s="258">
        <f t="shared" si="75"/>
        <v>-8.497</v>
      </c>
      <c r="AP45" s="258">
        <f t="shared" si="76"/>
        <v>0</v>
      </c>
      <c r="AQ45" s="258">
        <f t="shared" si="77"/>
        <v>0</v>
      </c>
      <c r="AR45" s="258">
        <f t="shared" si="44"/>
        <v>8.55</v>
      </c>
      <c r="AS45" s="258">
        <f t="shared" si="45"/>
        <v>2.5410000000000004</v>
      </c>
      <c r="AT45" s="259">
        <f t="shared" si="11"/>
        <v>13</v>
      </c>
      <c r="AU45" s="259">
        <f t="shared" si="12"/>
        <v>12</v>
      </c>
      <c r="AV45" s="257" t="e">
        <f t="shared" si="78"/>
        <v>#VALUE!</v>
      </c>
      <c r="AW45" s="258" t="e">
        <f t="shared" si="79"/>
        <v>#VALUE!</v>
      </c>
      <c r="AX45" s="258" t="e">
        <f t="shared" si="80"/>
        <v>#VALUE!</v>
      </c>
      <c r="AY45" s="258" t="e">
        <f t="shared" si="81"/>
        <v>#VALUE!</v>
      </c>
      <c r="AZ45" s="258" t="e">
        <f t="shared" si="82"/>
        <v>#VALUE!</v>
      </c>
      <c r="BA45" s="258" t="e">
        <f t="shared" si="83"/>
        <v>#VALUE!</v>
      </c>
      <c r="BB45" s="259" t="e">
        <f t="shared" si="84"/>
        <v>#VALUE!</v>
      </c>
      <c r="BC45" s="261" t="e">
        <f t="shared" si="85"/>
        <v>#VALUE!</v>
      </c>
    </row>
    <row r="46" spans="1:55" s="85" customFormat="1" ht="12">
      <c r="A46" s="193">
        <v>32</v>
      </c>
      <c r="B46" s="200" t="s">
        <v>144</v>
      </c>
      <c r="C46" s="245" t="e">
        <f t="shared" si="21"/>
        <v>#VALUE!</v>
      </c>
      <c r="D46" s="246" t="e">
        <f t="shared" si="46"/>
        <v>#VALUE!</v>
      </c>
      <c r="E46" s="246" t="e">
        <f t="shared" si="47"/>
        <v>#VALUE!</v>
      </c>
      <c r="F46" s="254" t="e">
        <f t="shared" si="52"/>
        <v>#VALUE!</v>
      </c>
      <c r="G46" s="251" t="e">
        <f aca="true" t="shared" si="86" ref="G46:G77">IF(AND(D46&gt;$B$9,AD46&gt;0),0.7*($B$8+D46/AD46),IF(AND(E46&gt;$B$9,AE46&gt;0),-0.7*($B$8+E46/AE46)," - "))</f>
        <v>#VALUE!</v>
      </c>
      <c r="H46" s="200" t="s">
        <v>144</v>
      </c>
      <c r="I46" s="245" t="e">
        <f t="shared" si="23"/>
        <v>#VALUE!</v>
      </c>
      <c r="J46" s="246" t="e">
        <f t="shared" si="48"/>
        <v>#VALUE!</v>
      </c>
      <c r="K46" s="246" t="e">
        <f t="shared" si="49"/>
        <v>#VALUE!</v>
      </c>
      <c r="L46" s="254" t="e">
        <f t="shared" si="53"/>
        <v>#VALUE!</v>
      </c>
      <c r="M46" s="251" t="e">
        <f t="shared" si="24"/>
        <v>#VALUE!</v>
      </c>
      <c r="N46" s="141"/>
      <c r="O46" s="241">
        <f t="shared" si="54"/>
        <v>32</v>
      </c>
      <c r="P46" s="295" t="e">
        <f t="shared" si="55"/>
        <v>#VALUE!</v>
      </c>
      <c r="Q46" s="236" t="e">
        <f t="shared" si="56"/>
        <v>#VALUE!</v>
      </c>
      <c r="R46" s="236" t="e">
        <f t="shared" si="57"/>
        <v>#VALUE!</v>
      </c>
      <c r="S46" s="236" t="e">
        <f t="shared" si="27"/>
        <v>#VALUE!</v>
      </c>
      <c r="T46" s="295" t="e">
        <f t="shared" si="58"/>
        <v>#VALUE!</v>
      </c>
      <c r="U46" s="236" t="e">
        <f t="shared" si="59"/>
        <v>#VALUE!</v>
      </c>
      <c r="V46" s="236" t="e">
        <f t="shared" si="60"/>
        <v>#VALUE!</v>
      </c>
      <c r="W46" s="253" t="e">
        <f t="shared" si="61"/>
        <v>#VALUE!</v>
      </c>
      <c r="X46" s="257" t="e">
        <f t="shared" si="62"/>
        <v>#VALUE!</v>
      </c>
      <c r="Y46" s="258" t="e">
        <f t="shared" si="63"/>
        <v>#VALUE!</v>
      </c>
      <c r="Z46" s="258" t="e">
        <f t="shared" si="64"/>
        <v>#VALUE!</v>
      </c>
      <c r="AA46" s="258" t="e">
        <f t="shared" si="65"/>
        <v>#VALUE!</v>
      </c>
      <c r="AB46" s="258" t="e">
        <f t="shared" si="66"/>
        <v>#VALUE!</v>
      </c>
      <c r="AC46" s="258" t="e">
        <f t="shared" si="67"/>
        <v>#VALUE!</v>
      </c>
      <c r="AD46" s="259" t="e">
        <f t="shared" si="35"/>
        <v>#VALUE!</v>
      </c>
      <c r="AE46" s="259" t="e">
        <f t="shared" si="36"/>
        <v>#VALUE!</v>
      </c>
      <c r="AF46" s="257" t="e">
        <f t="shared" si="68"/>
        <v>#VALUE!</v>
      </c>
      <c r="AG46" s="258" t="e">
        <f t="shared" si="69"/>
        <v>#VALUE!</v>
      </c>
      <c r="AH46" s="258" t="e">
        <f t="shared" si="70"/>
        <v>#VALUE!</v>
      </c>
      <c r="AI46" s="258" t="e">
        <f t="shared" si="71"/>
        <v>#VALUE!</v>
      </c>
      <c r="AJ46" s="258" t="e">
        <f t="shared" si="72"/>
        <v>#VALUE!</v>
      </c>
      <c r="AK46" s="258" t="e">
        <f t="shared" si="73"/>
        <v>#VALUE!</v>
      </c>
      <c r="AL46" s="259" t="e">
        <f t="shared" si="42"/>
        <v>#VALUE!</v>
      </c>
      <c r="AM46" s="261" t="e">
        <f t="shared" si="43"/>
        <v>#VALUE!</v>
      </c>
      <c r="AN46" s="257" t="e">
        <f t="shared" si="74"/>
        <v>#VALUE!</v>
      </c>
      <c r="AO46" s="258" t="e">
        <f t="shared" si="75"/>
        <v>#VALUE!</v>
      </c>
      <c r="AP46" s="258" t="e">
        <f t="shared" si="76"/>
        <v>#VALUE!</v>
      </c>
      <c r="AQ46" s="258" t="e">
        <f t="shared" si="77"/>
        <v>#VALUE!</v>
      </c>
      <c r="AR46" s="258" t="e">
        <f t="shared" si="44"/>
        <v>#VALUE!</v>
      </c>
      <c r="AS46" s="258" t="e">
        <f t="shared" si="45"/>
        <v>#VALUE!</v>
      </c>
      <c r="AT46" s="259" t="e">
        <f aca="true" t="shared" si="87" ref="AT46:AT77">IF(Q46&gt;0,AT45+1,AT45)</f>
        <v>#VALUE!</v>
      </c>
      <c r="AU46" s="259" t="e">
        <f aca="true" t="shared" si="88" ref="AU46:AU77">IF(R46&gt;0,AU45+1,AU45)</f>
        <v>#VALUE!</v>
      </c>
      <c r="AV46" s="257" t="e">
        <f t="shared" si="78"/>
        <v>#VALUE!</v>
      </c>
      <c r="AW46" s="258" t="e">
        <f t="shared" si="79"/>
        <v>#VALUE!</v>
      </c>
      <c r="AX46" s="258" t="e">
        <f t="shared" si="80"/>
        <v>#VALUE!</v>
      </c>
      <c r="AY46" s="258" t="e">
        <f t="shared" si="81"/>
        <v>#VALUE!</v>
      </c>
      <c r="AZ46" s="258" t="e">
        <f t="shared" si="82"/>
        <v>#VALUE!</v>
      </c>
      <c r="BA46" s="258" t="e">
        <f t="shared" si="83"/>
        <v>#VALUE!</v>
      </c>
      <c r="BB46" s="259" t="e">
        <f t="shared" si="84"/>
        <v>#VALUE!</v>
      </c>
      <c r="BC46" s="261" t="e">
        <f t="shared" si="85"/>
        <v>#VALUE!</v>
      </c>
    </row>
    <row r="47" spans="1:55" s="85" customFormat="1" ht="12">
      <c r="A47" s="193">
        <v>33</v>
      </c>
      <c r="B47" s="200" t="s">
        <v>144</v>
      </c>
      <c r="C47" s="245" t="e">
        <f t="shared" si="21"/>
        <v>#VALUE!</v>
      </c>
      <c r="D47" s="246" t="e">
        <f t="shared" si="46"/>
        <v>#VALUE!</v>
      </c>
      <c r="E47" s="246" t="e">
        <f t="shared" si="47"/>
        <v>#VALUE!</v>
      </c>
      <c r="F47" s="254" t="e">
        <f t="shared" si="52"/>
        <v>#VALUE!</v>
      </c>
      <c r="G47" s="251" t="e">
        <f t="shared" si="86"/>
        <v>#VALUE!</v>
      </c>
      <c r="H47" s="200" t="s">
        <v>144</v>
      </c>
      <c r="I47" s="245" t="e">
        <f t="shared" si="23"/>
        <v>#VALUE!</v>
      </c>
      <c r="J47" s="246" t="e">
        <f t="shared" si="48"/>
        <v>#VALUE!</v>
      </c>
      <c r="K47" s="246" t="e">
        <f t="shared" si="49"/>
        <v>#VALUE!</v>
      </c>
      <c r="L47" s="254" t="e">
        <f t="shared" si="53"/>
        <v>#VALUE!</v>
      </c>
      <c r="M47" s="251" t="e">
        <f aca="true" t="shared" si="89" ref="M47:M78">IF(AND(J47&gt;$H$9,AL47&gt;0),0.7*($H$8+J47/AL47),IF(AND(K47&gt;$H$9,AM47&gt;0),-0.7*($H$8+K47/AM47)," - "))</f>
        <v>#VALUE!</v>
      </c>
      <c r="N47" s="141"/>
      <c r="O47" s="241">
        <f t="shared" si="54"/>
        <v>33</v>
      </c>
      <c r="P47" s="295" t="e">
        <f t="shared" si="55"/>
        <v>#VALUE!</v>
      </c>
      <c r="Q47" s="236" t="e">
        <f t="shared" si="56"/>
        <v>#VALUE!</v>
      </c>
      <c r="R47" s="236" t="e">
        <f t="shared" si="57"/>
        <v>#VALUE!</v>
      </c>
      <c r="S47" s="236" t="e">
        <f aca="true" t="shared" si="90" ref="S47:S78">IF(AND(Q47&gt;$D$9,AT47&gt;0),0.7*($D$8+Q47/AT47),IF(AND(R47&gt;$D$9,AU47&gt;0),-0.7*($D$8+R47/AU47)," - "))</f>
        <v>#VALUE!</v>
      </c>
      <c r="T47" s="295" t="e">
        <f t="shared" si="58"/>
        <v>#VALUE!</v>
      </c>
      <c r="U47" s="236" t="e">
        <f t="shared" si="59"/>
        <v>#VALUE!</v>
      </c>
      <c r="V47" s="236" t="e">
        <f t="shared" si="60"/>
        <v>#VALUE!</v>
      </c>
      <c r="W47" s="253" t="e">
        <f t="shared" si="61"/>
        <v>#VALUE!</v>
      </c>
      <c r="X47" s="257" t="e">
        <f t="shared" si="62"/>
        <v>#VALUE!</v>
      </c>
      <c r="Y47" s="258" t="e">
        <f t="shared" si="63"/>
        <v>#VALUE!</v>
      </c>
      <c r="Z47" s="258" t="e">
        <f t="shared" si="64"/>
        <v>#VALUE!</v>
      </c>
      <c r="AA47" s="258" t="e">
        <f t="shared" si="65"/>
        <v>#VALUE!</v>
      </c>
      <c r="AB47" s="258" t="e">
        <f t="shared" si="66"/>
        <v>#VALUE!</v>
      </c>
      <c r="AC47" s="258" t="e">
        <f t="shared" si="67"/>
        <v>#VALUE!</v>
      </c>
      <c r="AD47" s="259" t="e">
        <f aca="true" t="shared" si="91" ref="AD47:AD78">IF(D47&gt;0,AD46+1,AD46)</f>
        <v>#VALUE!</v>
      </c>
      <c r="AE47" s="259" t="e">
        <f aca="true" t="shared" si="92" ref="AE47:AE78">IF(E47&gt;0,AE46+1,AE46)</f>
        <v>#VALUE!</v>
      </c>
      <c r="AF47" s="257" t="e">
        <f t="shared" si="68"/>
        <v>#VALUE!</v>
      </c>
      <c r="AG47" s="258" t="e">
        <f t="shared" si="69"/>
        <v>#VALUE!</v>
      </c>
      <c r="AH47" s="258" t="e">
        <f t="shared" si="70"/>
        <v>#VALUE!</v>
      </c>
      <c r="AI47" s="258" t="e">
        <f t="shared" si="71"/>
        <v>#VALUE!</v>
      </c>
      <c r="AJ47" s="258" t="e">
        <f t="shared" si="72"/>
        <v>#VALUE!</v>
      </c>
      <c r="AK47" s="258" t="e">
        <f t="shared" si="73"/>
        <v>#VALUE!</v>
      </c>
      <c r="AL47" s="259" t="e">
        <f aca="true" t="shared" si="93" ref="AL47:AL78">IF(J47&gt;0,AL46+1,AL46)</f>
        <v>#VALUE!</v>
      </c>
      <c r="AM47" s="261" t="e">
        <f aca="true" t="shared" si="94" ref="AM47:AM78">IF(K47&gt;0,AM46+1,AM46)</f>
        <v>#VALUE!</v>
      </c>
      <c r="AN47" s="257" t="e">
        <f t="shared" si="74"/>
        <v>#VALUE!</v>
      </c>
      <c r="AO47" s="258" t="e">
        <f t="shared" si="75"/>
        <v>#VALUE!</v>
      </c>
      <c r="AP47" s="258" t="e">
        <f t="shared" si="76"/>
        <v>#VALUE!</v>
      </c>
      <c r="AQ47" s="258" t="e">
        <f t="shared" si="77"/>
        <v>#VALUE!</v>
      </c>
      <c r="AR47" s="258" t="e">
        <f t="shared" si="44"/>
        <v>#VALUE!</v>
      </c>
      <c r="AS47" s="258" t="e">
        <f t="shared" si="45"/>
        <v>#VALUE!</v>
      </c>
      <c r="AT47" s="259" t="e">
        <f t="shared" si="87"/>
        <v>#VALUE!</v>
      </c>
      <c r="AU47" s="259" t="e">
        <f t="shared" si="88"/>
        <v>#VALUE!</v>
      </c>
      <c r="AV47" s="257" t="e">
        <f t="shared" si="78"/>
        <v>#VALUE!</v>
      </c>
      <c r="AW47" s="258" t="e">
        <f t="shared" si="79"/>
        <v>#VALUE!</v>
      </c>
      <c r="AX47" s="258" t="e">
        <f t="shared" si="80"/>
        <v>#VALUE!</v>
      </c>
      <c r="AY47" s="258" t="e">
        <f t="shared" si="81"/>
        <v>#VALUE!</v>
      </c>
      <c r="AZ47" s="258" t="e">
        <f t="shared" si="82"/>
        <v>#VALUE!</v>
      </c>
      <c r="BA47" s="258" t="e">
        <f t="shared" si="83"/>
        <v>#VALUE!</v>
      </c>
      <c r="BB47" s="259" t="e">
        <f t="shared" si="84"/>
        <v>#VALUE!</v>
      </c>
      <c r="BC47" s="261" t="e">
        <f t="shared" si="85"/>
        <v>#VALUE!</v>
      </c>
    </row>
    <row r="48" spans="1:55" s="85" customFormat="1" ht="12">
      <c r="A48" s="193">
        <v>34</v>
      </c>
      <c r="B48" s="200" t="s">
        <v>144</v>
      </c>
      <c r="C48" s="245" t="e">
        <f t="shared" si="21"/>
        <v>#VALUE!</v>
      </c>
      <c r="D48" s="246" t="e">
        <f t="shared" si="46"/>
        <v>#VALUE!</v>
      </c>
      <c r="E48" s="246" t="e">
        <f t="shared" si="47"/>
        <v>#VALUE!</v>
      </c>
      <c r="F48" s="254" t="e">
        <f t="shared" si="52"/>
        <v>#VALUE!</v>
      </c>
      <c r="G48" s="251" t="e">
        <f t="shared" si="86"/>
        <v>#VALUE!</v>
      </c>
      <c r="H48" s="200" t="s">
        <v>144</v>
      </c>
      <c r="I48" s="245" t="e">
        <f t="shared" si="23"/>
        <v>#VALUE!</v>
      </c>
      <c r="J48" s="246" t="e">
        <f t="shared" si="48"/>
        <v>#VALUE!</v>
      </c>
      <c r="K48" s="246" t="e">
        <f t="shared" si="49"/>
        <v>#VALUE!</v>
      </c>
      <c r="L48" s="254" t="e">
        <f t="shared" si="53"/>
        <v>#VALUE!</v>
      </c>
      <c r="M48" s="251" t="e">
        <f t="shared" si="89"/>
        <v>#VALUE!</v>
      </c>
      <c r="N48" s="141"/>
      <c r="O48" s="241">
        <f t="shared" si="54"/>
        <v>34</v>
      </c>
      <c r="P48" s="295" t="e">
        <f t="shared" si="55"/>
        <v>#VALUE!</v>
      </c>
      <c r="Q48" s="236" t="e">
        <f t="shared" si="56"/>
        <v>#VALUE!</v>
      </c>
      <c r="R48" s="236" t="e">
        <f t="shared" si="57"/>
        <v>#VALUE!</v>
      </c>
      <c r="S48" s="236" t="e">
        <f t="shared" si="90"/>
        <v>#VALUE!</v>
      </c>
      <c r="T48" s="295" t="e">
        <f t="shared" si="58"/>
        <v>#VALUE!</v>
      </c>
      <c r="U48" s="236" t="e">
        <f t="shared" si="59"/>
        <v>#VALUE!</v>
      </c>
      <c r="V48" s="236" t="e">
        <f t="shared" si="60"/>
        <v>#VALUE!</v>
      </c>
      <c r="W48" s="253" t="e">
        <f t="shared" si="61"/>
        <v>#VALUE!</v>
      </c>
      <c r="X48" s="257" t="e">
        <f t="shared" si="62"/>
        <v>#VALUE!</v>
      </c>
      <c r="Y48" s="258" t="e">
        <f t="shared" si="63"/>
        <v>#VALUE!</v>
      </c>
      <c r="Z48" s="258" t="e">
        <f t="shared" si="64"/>
        <v>#VALUE!</v>
      </c>
      <c r="AA48" s="258" t="e">
        <f t="shared" si="65"/>
        <v>#VALUE!</v>
      </c>
      <c r="AB48" s="258" t="e">
        <f t="shared" si="66"/>
        <v>#VALUE!</v>
      </c>
      <c r="AC48" s="258" t="e">
        <f t="shared" si="67"/>
        <v>#VALUE!</v>
      </c>
      <c r="AD48" s="259" t="e">
        <f t="shared" si="91"/>
        <v>#VALUE!</v>
      </c>
      <c r="AE48" s="259" t="e">
        <f t="shared" si="92"/>
        <v>#VALUE!</v>
      </c>
      <c r="AF48" s="257" t="e">
        <f t="shared" si="68"/>
        <v>#VALUE!</v>
      </c>
      <c r="AG48" s="258" t="e">
        <f t="shared" si="69"/>
        <v>#VALUE!</v>
      </c>
      <c r="AH48" s="258" t="e">
        <f t="shared" si="70"/>
        <v>#VALUE!</v>
      </c>
      <c r="AI48" s="258" t="e">
        <f t="shared" si="71"/>
        <v>#VALUE!</v>
      </c>
      <c r="AJ48" s="258" t="e">
        <f t="shared" si="72"/>
        <v>#VALUE!</v>
      </c>
      <c r="AK48" s="258" t="e">
        <f t="shared" si="73"/>
        <v>#VALUE!</v>
      </c>
      <c r="AL48" s="259" t="e">
        <f t="shared" si="93"/>
        <v>#VALUE!</v>
      </c>
      <c r="AM48" s="261" t="e">
        <f t="shared" si="94"/>
        <v>#VALUE!</v>
      </c>
      <c r="AN48" s="257" t="e">
        <f t="shared" si="74"/>
        <v>#VALUE!</v>
      </c>
      <c r="AO48" s="258" t="e">
        <f t="shared" si="75"/>
        <v>#VALUE!</v>
      </c>
      <c r="AP48" s="258" t="e">
        <f t="shared" si="76"/>
        <v>#VALUE!</v>
      </c>
      <c r="AQ48" s="258" t="e">
        <f t="shared" si="77"/>
        <v>#VALUE!</v>
      </c>
      <c r="AR48" s="258" t="e">
        <f t="shared" si="44"/>
        <v>#VALUE!</v>
      </c>
      <c r="AS48" s="258" t="e">
        <f t="shared" si="45"/>
        <v>#VALUE!</v>
      </c>
      <c r="AT48" s="259" t="e">
        <f t="shared" si="87"/>
        <v>#VALUE!</v>
      </c>
      <c r="AU48" s="259" t="e">
        <f t="shared" si="88"/>
        <v>#VALUE!</v>
      </c>
      <c r="AV48" s="257" t="e">
        <f t="shared" si="78"/>
        <v>#VALUE!</v>
      </c>
      <c r="AW48" s="258" t="e">
        <f t="shared" si="79"/>
        <v>#VALUE!</v>
      </c>
      <c r="AX48" s="258" t="e">
        <f t="shared" si="80"/>
        <v>#VALUE!</v>
      </c>
      <c r="AY48" s="258" t="e">
        <f t="shared" si="81"/>
        <v>#VALUE!</v>
      </c>
      <c r="AZ48" s="258" t="e">
        <f t="shared" si="82"/>
        <v>#VALUE!</v>
      </c>
      <c r="BA48" s="258" t="e">
        <f t="shared" si="83"/>
        <v>#VALUE!</v>
      </c>
      <c r="BB48" s="259" t="e">
        <f t="shared" si="84"/>
        <v>#VALUE!</v>
      </c>
      <c r="BC48" s="261" t="e">
        <f t="shared" si="85"/>
        <v>#VALUE!</v>
      </c>
    </row>
    <row r="49" spans="1:55" s="85" customFormat="1" ht="12">
      <c r="A49" s="193">
        <v>35</v>
      </c>
      <c r="B49" s="200" t="s">
        <v>144</v>
      </c>
      <c r="C49" s="245" t="e">
        <f t="shared" si="21"/>
        <v>#VALUE!</v>
      </c>
      <c r="D49" s="246" t="e">
        <f t="shared" si="46"/>
        <v>#VALUE!</v>
      </c>
      <c r="E49" s="246" t="e">
        <f t="shared" si="47"/>
        <v>#VALUE!</v>
      </c>
      <c r="F49" s="254" t="e">
        <f t="shared" si="52"/>
        <v>#VALUE!</v>
      </c>
      <c r="G49" s="251" t="e">
        <f t="shared" si="86"/>
        <v>#VALUE!</v>
      </c>
      <c r="H49" s="200" t="s">
        <v>144</v>
      </c>
      <c r="I49" s="245" t="e">
        <f t="shared" si="23"/>
        <v>#VALUE!</v>
      </c>
      <c r="J49" s="246" t="e">
        <f t="shared" si="48"/>
        <v>#VALUE!</v>
      </c>
      <c r="K49" s="246" t="e">
        <f t="shared" si="49"/>
        <v>#VALUE!</v>
      </c>
      <c r="L49" s="254" t="e">
        <f t="shared" si="53"/>
        <v>#VALUE!</v>
      </c>
      <c r="M49" s="251" t="e">
        <f t="shared" si="89"/>
        <v>#VALUE!</v>
      </c>
      <c r="N49" s="141"/>
      <c r="O49" s="241">
        <f t="shared" si="54"/>
        <v>35</v>
      </c>
      <c r="P49" s="295" t="e">
        <f t="shared" si="55"/>
        <v>#VALUE!</v>
      </c>
      <c r="Q49" s="236" t="e">
        <f t="shared" si="56"/>
        <v>#VALUE!</v>
      </c>
      <c r="R49" s="236" t="e">
        <f t="shared" si="57"/>
        <v>#VALUE!</v>
      </c>
      <c r="S49" s="236" t="e">
        <f t="shared" si="90"/>
        <v>#VALUE!</v>
      </c>
      <c r="T49" s="295" t="e">
        <f t="shared" si="58"/>
        <v>#VALUE!</v>
      </c>
      <c r="U49" s="236" t="e">
        <f t="shared" si="59"/>
        <v>#VALUE!</v>
      </c>
      <c r="V49" s="236" t="e">
        <f t="shared" si="60"/>
        <v>#VALUE!</v>
      </c>
      <c r="W49" s="253" t="e">
        <f t="shared" si="61"/>
        <v>#VALUE!</v>
      </c>
      <c r="X49" s="257" t="e">
        <f t="shared" si="62"/>
        <v>#VALUE!</v>
      </c>
      <c r="Y49" s="258" t="e">
        <f t="shared" si="63"/>
        <v>#VALUE!</v>
      </c>
      <c r="Z49" s="258" t="e">
        <f t="shared" si="64"/>
        <v>#VALUE!</v>
      </c>
      <c r="AA49" s="258" t="e">
        <f t="shared" si="65"/>
        <v>#VALUE!</v>
      </c>
      <c r="AB49" s="258" t="e">
        <f t="shared" si="66"/>
        <v>#VALUE!</v>
      </c>
      <c r="AC49" s="258" t="e">
        <f t="shared" si="67"/>
        <v>#VALUE!</v>
      </c>
      <c r="AD49" s="259" t="e">
        <f t="shared" si="91"/>
        <v>#VALUE!</v>
      </c>
      <c r="AE49" s="259" t="e">
        <f t="shared" si="92"/>
        <v>#VALUE!</v>
      </c>
      <c r="AF49" s="257" t="e">
        <f t="shared" si="68"/>
        <v>#VALUE!</v>
      </c>
      <c r="AG49" s="258" t="e">
        <f t="shared" si="69"/>
        <v>#VALUE!</v>
      </c>
      <c r="AH49" s="258" t="e">
        <f t="shared" si="70"/>
        <v>#VALUE!</v>
      </c>
      <c r="AI49" s="258" t="e">
        <f t="shared" si="71"/>
        <v>#VALUE!</v>
      </c>
      <c r="AJ49" s="258" t="e">
        <f t="shared" si="72"/>
        <v>#VALUE!</v>
      </c>
      <c r="AK49" s="258" t="e">
        <f t="shared" si="73"/>
        <v>#VALUE!</v>
      </c>
      <c r="AL49" s="259" t="e">
        <f t="shared" si="93"/>
        <v>#VALUE!</v>
      </c>
      <c r="AM49" s="261" t="e">
        <f t="shared" si="94"/>
        <v>#VALUE!</v>
      </c>
      <c r="AN49" s="257" t="e">
        <f t="shared" si="74"/>
        <v>#VALUE!</v>
      </c>
      <c r="AO49" s="258" t="e">
        <f t="shared" si="75"/>
        <v>#VALUE!</v>
      </c>
      <c r="AP49" s="258" t="e">
        <f t="shared" si="76"/>
        <v>#VALUE!</v>
      </c>
      <c r="AQ49" s="258" t="e">
        <f t="shared" si="77"/>
        <v>#VALUE!</v>
      </c>
      <c r="AR49" s="258" t="e">
        <f t="shared" si="44"/>
        <v>#VALUE!</v>
      </c>
      <c r="AS49" s="258" t="e">
        <f t="shared" si="45"/>
        <v>#VALUE!</v>
      </c>
      <c r="AT49" s="259" t="e">
        <f t="shared" si="87"/>
        <v>#VALUE!</v>
      </c>
      <c r="AU49" s="259" t="e">
        <f t="shared" si="88"/>
        <v>#VALUE!</v>
      </c>
      <c r="AV49" s="257" t="e">
        <f t="shared" si="78"/>
        <v>#VALUE!</v>
      </c>
      <c r="AW49" s="258" t="e">
        <f t="shared" si="79"/>
        <v>#VALUE!</v>
      </c>
      <c r="AX49" s="258" t="e">
        <f t="shared" si="80"/>
        <v>#VALUE!</v>
      </c>
      <c r="AY49" s="258" t="e">
        <f t="shared" si="81"/>
        <v>#VALUE!</v>
      </c>
      <c r="AZ49" s="258" t="e">
        <f t="shared" si="82"/>
        <v>#VALUE!</v>
      </c>
      <c r="BA49" s="258" t="e">
        <f t="shared" si="83"/>
        <v>#VALUE!</v>
      </c>
      <c r="BB49" s="259" t="e">
        <f t="shared" si="84"/>
        <v>#VALUE!</v>
      </c>
      <c r="BC49" s="261" t="e">
        <f t="shared" si="85"/>
        <v>#VALUE!</v>
      </c>
    </row>
    <row r="50" spans="1:55" s="85" customFormat="1" ht="12">
      <c r="A50" s="193">
        <v>36</v>
      </c>
      <c r="B50" s="200" t="s">
        <v>144</v>
      </c>
      <c r="C50" s="245" t="e">
        <f t="shared" si="21"/>
        <v>#VALUE!</v>
      </c>
      <c r="D50" s="246" t="e">
        <f t="shared" si="46"/>
        <v>#VALUE!</v>
      </c>
      <c r="E50" s="246" t="e">
        <f t="shared" si="47"/>
        <v>#VALUE!</v>
      </c>
      <c r="F50" s="254" t="e">
        <f t="shared" si="52"/>
        <v>#VALUE!</v>
      </c>
      <c r="G50" s="251" t="e">
        <f t="shared" si="86"/>
        <v>#VALUE!</v>
      </c>
      <c r="H50" s="200" t="s">
        <v>144</v>
      </c>
      <c r="I50" s="245" t="e">
        <f t="shared" si="23"/>
        <v>#VALUE!</v>
      </c>
      <c r="J50" s="246" t="e">
        <f t="shared" si="48"/>
        <v>#VALUE!</v>
      </c>
      <c r="K50" s="246" t="e">
        <f t="shared" si="49"/>
        <v>#VALUE!</v>
      </c>
      <c r="L50" s="254" t="e">
        <f t="shared" si="53"/>
        <v>#VALUE!</v>
      </c>
      <c r="M50" s="251" t="e">
        <f t="shared" si="89"/>
        <v>#VALUE!</v>
      </c>
      <c r="N50" s="141"/>
      <c r="O50" s="241">
        <f t="shared" si="54"/>
        <v>36</v>
      </c>
      <c r="P50" s="295" t="e">
        <f t="shared" si="55"/>
        <v>#VALUE!</v>
      </c>
      <c r="Q50" s="236" t="e">
        <f t="shared" si="56"/>
        <v>#VALUE!</v>
      </c>
      <c r="R50" s="236" t="e">
        <f t="shared" si="57"/>
        <v>#VALUE!</v>
      </c>
      <c r="S50" s="236" t="e">
        <f t="shared" si="90"/>
        <v>#VALUE!</v>
      </c>
      <c r="T50" s="295" t="e">
        <f t="shared" si="58"/>
        <v>#VALUE!</v>
      </c>
      <c r="U50" s="236" t="e">
        <f t="shared" si="59"/>
        <v>#VALUE!</v>
      </c>
      <c r="V50" s="236" t="e">
        <f t="shared" si="60"/>
        <v>#VALUE!</v>
      </c>
      <c r="W50" s="253" t="e">
        <f t="shared" si="61"/>
        <v>#VALUE!</v>
      </c>
      <c r="X50" s="257" t="e">
        <f t="shared" si="62"/>
        <v>#VALUE!</v>
      </c>
      <c r="Y50" s="258" t="e">
        <f t="shared" si="63"/>
        <v>#VALUE!</v>
      </c>
      <c r="Z50" s="258" t="e">
        <f t="shared" si="64"/>
        <v>#VALUE!</v>
      </c>
      <c r="AA50" s="258" t="e">
        <f t="shared" si="65"/>
        <v>#VALUE!</v>
      </c>
      <c r="AB50" s="258" t="e">
        <f t="shared" si="66"/>
        <v>#VALUE!</v>
      </c>
      <c r="AC50" s="258" t="e">
        <f t="shared" si="67"/>
        <v>#VALUE!</v>
      </c>
      <c r="AD50" s="259" t="e">
        <f t="shared" si="91"/>
        <v>#VALUE!</v>
      </c>
      <c r="AE50" s="259" t="e">
        <f t="shared" si="92"/>
        <v>#VALUE!</v>
      </c>
      <c r="AF50" s="257" t="e">
        <f t="shared" si="68"/>
        <v>#VALUE!</v>
      </c>
      <c r="AG50" s="258" t="e">
        <f t="shared" si="69"/>
        <v>#VALUE!</v>
      </c>
      <c r="AH50" s="258" t="e">
        <f t="shared" si="70"/>
        <v>#VALUE!</v>
      </c>
      <c r="AI50" s="258" t="e">
        <f t="shared" si="71"/>
        <v>#VALUE!</v>
      </c>
      <c r="AJ50" s="258" t="e">
        <f t="shared" si="72"/>
        <v>#VALUE!</v>
      </c>
      <c r="AK50" s="258" t="e">
        <f t="shared" si="73"/>
        <v>#VALUE!</v>
      </c>
      <c r="AL50" s="259" t="e">
        <f t="shared" si="93"/>
        <v>#VALUE!</v>
      </c>
      <c r="AM50" s="261" t="e">
        <f t="shared" si="94"/>
        <v>#VALUE!</v>
      </c>
      <c r="AN50" s="257" t="e">
        <f t="shared" si="74"/>
        <v>#VALUE!</v>
      </c>
      <c r="AO50" s="258" t="e">
        <f t="shared" si="75"/>
        <v>#VALUE!</v>
      </c>
      <c r="AP50" s="258" t="e">
        <f t="shared" si="76"/>
        <v>#VALUE!</v>
      </c>
      <c r="AQ50" s="258" t="e">
        <f t="shared" si="77"/>
        <v>#VALUE!</v>
      </c>
      <c r="AR50" s="258" t="e">
        <f t="shared" si="44"/>
        <v>#VALUE!</v>
      </c>
      <c r="AS50" s="258" t="e">
        <f t="shared" si="45"/>
        <v>#VALUE!</v>
      </c>
      <c r="AT50" s="259" t="e">
        <f t="shared" si="87"/>
        <v>#VALUE!</v>
      </c>
      <c r="AU50" s="259" t="e">
        <f t="shared" si="88"/>
        <v>#VALUE!</v>
      </c>
      <c r="AV50" s="257" t="e">
        <f t="shared" si="78"/>
        <v>#VALUE!</v>
      </c>
      <c r="AW50" s="258" t="e">
        <f t="shared" si="79"/>
        <v>#VALUE!</v>
      </c>
      <c r="AX50" s="258" t="e">
        <f t="shared" si="80"/>
        <v>#VALUE!</v>
      </c>
      <c r="AY50" s="258" t="e">
        <f t="shared" si="81"/>
        <v>#VALUE!</v>
      </c>
      <c r="AZ50" s="258" t="e">
        <f t="shared" si="82"/>
        <v>#VALUE!</v>
      </c>
      <c r="BA50" s="258" t="e">
        <f t="shared" si="83"/>
        <v>#VALUE!</v>
      </c>
      <c r="BB50" s="259" t="e">
        <f t="shared" si="84"/>
        <v>#VALUE!</v>
      </c>
      <c r="BC50" s="261" t="e">
        <f t="shared" si="85"/>
        <v>#VALUE!</v>
      </c>
    </row>
    <row r="51" spans="1:55" s="85" customFormat="1" ht="12">
      <c r="A51" s="193">
        <v>37</v>
      </c>
      <c r="B51" s="200" t="s">
        <v>144</v>
      </c>
      <c r="C51" s="245" t="e">
        <f t="shared" si="21"/>
        <v>#VALUE!</v>
      </c>
      <c r="D51" s="246" t="e">
        <f t="shared" si="46"/>
        <v>#VALUE!</v>
      </c>
      <c r="E51" s="246" t="e">
        <f t="shared" si="47"/>
        <v>#VALUE!</v>
      </c>
      <c r="F51" s="254" t="e">
        <f t="shared" si="52"/>
        <v>#VALUE!</v>
      </c>
      <c r="G51" s="251" t="e">
        <f t="shared" si="86"/>
        <v>#VALUE!</v>
      </c>
      <c r="H51" s="200" t="s">
        <v>144</v>
      </c>
      <c r="I51" s="245" t="e">
        <f t="shared" si="23"/>
        <v>#VALUE!</v>
      </c>
      <c r="J51" s="246" t="e">
        <f t="shared" si="48"/>
        <v>#VALUE!</v>
      </c>
      <c r="K51" s="246" t="e">
        <f t="shared" si="49"/>
        <v>#VALUE!</v>
      </c>
      <c r="L51" s="254" t="e">
        <f t="shared" si="53"/>
        <v>#VALUE!</v>
      </c>
      <c r="M51" s="251" t="e">
        <f t="shared" si="89"/>
        <v>#VALUE!</v>
      </c>
      <c r="N51" s="141"/>
      <c r="O51" s="241">
        <f t="shared" si="54"/>
        <v>37</v>
      </c>
      <c r="P51" s="295" t="e">
        <f t="shared" si="55"/>
        <v>#VALUE!</v>
      </c>
      <c r="Q51" s="236" t="e">
        <f t="shared" si="56"/>
        <v>#VALUE!</v>
      </c>
      <c r="R51" s="236" t="e">
        <f t="shared" si="57"/>
        <v>#VALUE!</v>
      </c>
      <c r="S51" s="236" t="e">
        <f t="shared" si="90"/>
        <v>#VALUE!</v>
      </c>
      <c r="T51" s="295" t="e">
        <f t="shared" si="58"/>
        <v>#VALUE!</v>
      </c>
      <c r="U51" s="236" t="e">
        <f t="shared" si="59"/>
        <v>#VALUE!</v>
      </c>
      <c r="V51" s="236" t="e">
        <f t="shared" si="60"/>
        <v>#VALUE!</v>
      </c>
      <c r="W51" s="253" t="e">
        <f t="shared" si="61"/>
        <v>#VALUE!</v>
      </c>
      <c r="X51" s="257" t="e">
        <f t="shared" si="62"/>
        <v>#VALUE!</v>
      </c>
      <c r="Y51" s="258" t="e">
        <f t="shared" si="63"/>
        <v>#VALUE!</v>
      </c>
      <c r="Z51" s="258" t="e">
        <f t="shared" si="64"/>
        <v>#VALUE!</v>
      </c>
      <c r="AA51" s="258" t="e">
        <f t="shared" si="65"/>
        <v>#VALUE!</v>
      </c>
      <c r="AB51" s="258" t="e">
        <f t="shared" si="66"/>
        <v>#VALUE!</v>
      </c>
      <c r="AC51" s="258" t="e">
        <f t="shared" si="67"/>
        <v>#VALUE!</v>
      </c>
      <c r="AD51" s="259" t="e">
        <f t="shared" si="91"/>
        <v>#VALUE!</v>
      </c>
      <c r="AE51" s="259" t="e">
        <f t="shared" si="92"/>
        <v>#VALUE!</v>
      </c>
      <c r="AF51" s="257" t="e">
        <f t="shared" si="68"/>
        <v>#VALUE!</v>
      </c>
      <c r="AG51" s="258" t="e">
        <f t="shared" si="69"/>
        <v>#VALUE!</v>
      </c>
      <c r="AH51" s="258" t="e">
        <f t="shared" si="70"/>
        <v>#VALUE!</v>
      </c>
      <c r="AI51" s="258" t="e">
        <f t="shared" si="71"/>
        <v>#VALUE!</v>
      </c>
      <c r="AJ51" s="258" t="e">
        <f t="shared" si="72"/>
        <v>#VALUE!</v>
      </c>
      <c r="AK51" s="258" t="e">
        <f t="shared" si="73"/>
        <v>#VALUE!</v>
      </c>
      <c r="AL51" s="259" t="e">
        <f t="shared" si="93"/>
        <v>#VALUE!</v>
      </c>
      <c r="AM51" s="261" t="e">
        <f t="shared" si="94"/>
        <v>#VALUE!</v>
      </c>
      <c r="AN51" s="257" t="e">
        <f t="shared" si="74"/>
        <v>#VALUE!</v>
      </c>
      <c r="AO51" s="258" t="e">
        <f t="shared" si="75"/>
        <v>#VALUE!</v>
      </c>
      <c r="AP51" s="258" t="e">
        <f t="shared" si="76"/>
        <v>#VALUE!</v>
      </c>
      <c r="AQ51" s="258" t="e">
        <f t="shared" si="77"/>
        <v>#VALUE!</v>
      </c>
      <c r="AR51" s="258" t="e">
        <f t="shared" si="44"/>
        <v>#VALUE!</v>
      </c>
      <c r="AS51" s="258" t="e">
        <f t="shared" si="45"/>
        <v>#VALUE!</v>
      </c>
      <c r="AT51" s="259" t="e">
        <f t="shared" si="87"/>
        <v>#VALUE!</v>
      </c>
      <c r="AU51" s="259" t="e">
        <f t="shared" si="88"/>
        <v>#VALUE!</v>
      </c>
      <c r="AV51" s="257" t="e">
        <f t="shared" si="78"/>
        <v>#VALUE!</v>
      </c>
      <c r="AW51" s="258" t="e">
        <f t="shared" si="79"/>
        <v>#VALUE!</v>
      </c>
      <c r="AX51" s="258" t="e">
        <f t="shared" si="80"/>
        <v>#VALUE!</v>
      </c>
      <c r="AY51" s="258" t="e">
        <f t="shared" si="81"/>
        <v>#VALUE!</v>
      </c>
      <c r="AZ51" s="258" t="e">
        <f t="shared" si="82"/>
        <v>#VALUE!</v>
      </c>
      <c r="BA51" s="258" t="e">
        <f t="shared" si="83"/>
        <v>#VALUE!</v>
      </c>
      <c r="BB51" s="259" t="e">
        <f t="shared" si="84"/>
        <v>#VALUE!</v>
      </c>
      <c r="BC51" s="261" t="e">
        <f t="shared" si="85"/>
        <v>#VALUE!</v>
      </c>
    </row>
    <row r="52" spans="1:55" s="85" customFormat="1" ht="12">
      <c r="A52" s="193">
        <v>38</v>
      </c>
      <c r="B52" s="200" t="s">
        <v>144</v>
      </c>
      <c r="C52" s="245" t="e">
        <f t="shared" si="21"/>
        <v>#VALUE!</v>
      </c>
      <c r="D52" s="246" t="e">
        <f t="shared" si="46"/>
        <v>#VALUE!</v>
      </c>
      <c r="E52" s="246" t="e">
        <f t="shared" si="47"/>
        <v>#VALUE!</v>
      </c>
      <c r="F52" s="254" t="e">
        <f t="shared" si="52"/>
        <v>#VALUE!</v>
      </c>
      <c r="G52" s="251" t="e">
        <f t="shared" si="86"/>
        <v>#VALUE!</v>
      </c>
      <c r="H52" s="200" t="s">
        <v>144</v>
      </c>
      <c r="I52" s="245" t="e">
        <f t="shared" si="23"/>
        <v>#VALUE!</v>
      </c>
      <c r="J52" s="246" t="e">
        <f t="shared" si="48"/>
        <v>#VALUE!</v>
      </c>
      <c r="K52" s="246" t="e">
        <f t="shared" si="49"/>
        <v>#VALUE!</v>
      </c>
      <c r="L52" s="254" t="e">
        <f t="shared" si="53"/>
        <v>#VALUE!</v>
      </c>
      <c r="M52" s="251" t="e">
        <f t="shared" si="89"/>
        <v>#VALUE!</v>
      </c>
      <c r="N52" s="141"/>
      <c r="O52" s="241">
        <f t="shared" si="54"/>
        <v>38</v>
      </c>
      <c r="P52" s="295" t="e">
        <f t="shared" si="55"/>
        <v>#VALUE!</v>
      </c>
      <c r="Q52" s="236" t="e">
        <f t="shared" si="56"/>
        <v>#VALUE!</v>
      </c>
      <c r="R52" s="236" t="e">
        <f t="shared" si="57"/>
        <v>#VALUE!</v>
      </c>
      <c r="S52" s="236" t="e">
        <f t="shared" si="90"/>
        <v>#VALUE!</v>
      </c>
      <c r="T52" s="295" t="e">
        <f t="shared" si="58"/>
        <v>#VALUE!</v>
      </c>
      <c r="U52" s="236" t="e">
        <f t="shared" si="59"/>
        <v>#VALUE!</v>
      </c>
      <c r="V52" s="236" t="e">
        <f t="shared" si="60"/>
        <v>#VALUE!</v>
      </c>
      <c r="W52" s="253" t="e">
        <f t="shared" si="61"/>
        <v>#VALUE!</v>
      </c>
      <c r="X52" s="257" t="e">
        <f t="shared" si="62"/>
        <v>#VALUE!</v>
      </c>
      <c r="Y52" s="258" t="e">
        <f t="shared" si="63"/>
        <v>#VALUE!</v>
      </c>
      <c r="Z52" s="258" t="e">
        <f t="shared" si="64"/>
        <v>#VALUE!</v>
      </c>
      <c r="AA52" s="258" t="e">
        <f t="shared" si="65"/>
        <v>#VALUE!</v>
      </c>
      <c r="AB52" s="258" t="e">
        <f t="shared" si="66"/>
        <v>#VALUE!</v>
      </c>
      <c r="AC52" s="258" t="e">
        <f t="shared" si="67"/>
        <v>#VALUE!</v>
      </c>
      <c r="AD52" s="259" t="e">
        <f t="shared" si="91"/>
        <v>#VALUE!</v>
      </c>
      <c r="AE52" s="259" t="e">
        <f t="shared" si="92"/>
        <v>#VALUE!</v>
      </c>
      <c r="AF52" s="257" t="e">
        <f t="shared" si="68"/>
        <v>#VALUE!</v>
      </c>
      <c r="AG52" s="258" t="e">
        <f t="shared" si="69"/>
        <v>#VALUE!</v>
      </c>
      <c r="AH52" s="258" t="e">
        <f t="shared" si="70"/>
        <v>#VALUE!</v>
      </c>
      <c r="AI52" s="258" t="e">
        <f t="shared" si="71"/>
        <v>#VALUE!</v>
      </c>
      <c r="AJ52" s="258" t="e">
        <f t="shared" si="72"/>
        <v>#VALUE!</v>
      </c>
      <c r="AK52" s="258" t="e">
        <f t="shared" si="73"/>
        <v>#VALUE!</v>
      </c>
      <c r="AL52" s="259" t="e">
        <f t="shared" si="93"/>
        <v>#VALUE!</v>
      </c>
      <c r="AM52" s="261" t="e">
        <f t="shared" si="94"/>
        <v>#VALUE!</v>
      </c>
      <c r="AN52" s="257" t="e">
        <f t="shared" si="74"/>
        <v>#VALUE!</v>
      </c>
      <c r="AO52" s="258" t="e">
        <f t="shared" si="75"/>
        <v>#VALUE!</v>
      </c>
      <c r="AP52" s="258" t="e">
        <f t="shared" si="76"/>
        <v>#VALUE!</v>
      </c>
      <c r="AQ52" s="258" t="e">
        <f t="shared" si="77"/>
        <v>#VALUE!</v>
      </c>
      <c r="AR52" s="258" t="e">
        <f t="shared" si="44"/>
        <v>#VALUE!</v>
      </c>
      <c r="AS52" s="258" t="e">
        <f t="shared" si="45"/>
        <v>#VALUE!</v>
      </c>
      <c r="AT52" s="259" t="e">
        <f t="shared" si="87"/>
        <v>#VALUE!</v>
      </c>
      <c r="AU52" s="259" t="e">
        <f t="shared" si="88"/>
        <v>#VALUE!</v>
      </c>
      <c r="AV52" s="257" t="e">
        <f t="shared" si="78"/>
        <v>#VALUE!</v>
      </c>
      <c r="AW52" s="258" t="e">
        <f t="shared" si="79"/>
        <v>#VALUE!</v>
      </c>
      <c r="AX52" s="258" t="e">
        <f t="shared" si="80"/>
        <v>#VALUE!</v>
      </c>
      <c r="AY52" s="258" t="e">
        <f t="shared" si="81"/>
        <v>#VALUE!</v>
      </c>
      <c r="AZ52" s="258" t="e">
        <f t="shared" si="82"/>
        <v>#VALUE!</v>
      </c>
      <c r="BA52" s="258" t="e">
        <f t="shared" si="83"/>
        <v>#VALUE!</v>
      </c>
      <c r="BB52" s="259" t="e">
        <f t="shared" si="84"/>
        <v>#VALUE!</v>
      </c>
      <c r="BC52" s="261" t="e">
        <f t="shared" si="85"/>
        <v>#VALUE!</v>
      </c>
    </row>
    <row r="53" spans="1:55" s="85" customFormat="1" ht="12">
      <c r="A53" s="193">
        <v>39</v>
      </c>
      <c r="B53" s="200" t="s">
        <v>144</v>
      </c>
      <c r="C53" s="245" t="e">
        <f t="shared" si="21"/>
        <v>#VALUE!</v>
      </c>
      <c r="D53" s="246" t="e">
        <f t="shared" si="46"/>
        <v>#VALUE!</v>
      </c>
      <c r="E53" s="246" t="e">
        <f t="shared" si="47"/>
        <v>#VALUE!</v>
      </c>
      <c r="F53" s="254" t="e">
        <f t="shared" si="52"/>
        <v>#VALUE!</v>
      </c>
      <c r="G53" s="251" t="e">
        <f t="shared" si="86"/>
        <v>#VALUE!</v>
      </c>
      <c r="H53" s="200" t="s">
        <v>144</v>
      </c>
      <c r="I53" s="245" t="e">
        <f t="shared" si="23"/>
        <v>#VALUE!</v>
      </c>
      <c r="J53" s="246" t="e">
        <f t="shared" si="48"/>
        <v>#VALUE!</v>
      </c>
      <c r="K53" s="246" t="e">
        <f t="shared" si="49"/>
        <v>#VALUE!</v>
      </c>
      <c r="L53" s="254" t="e">
        <f t="shared" si="53"/>
        <v>#VALUE!</v>
      </c>
      <c r="M53" s="251" t="e">
        <f t="shared" si="89"/>
        <v>#VALUE!</v>
      </c>
      <c r="N53" s="141"/>
      <c r="O53" s="241">
        <f t="shared" si="54"/>
        <v>39</v>
      </c>
      <c r="P53" s="295" t="e">
        <f t="shared" si="55"/>
        <v>#VALUE!</v>
      </c>
      <c r="Q53" s="236" t="e">
        <f t="shared" si="56"/>
        <v>#VALUE!</v>
      </c>
      <c r="R53" s="236" t="e">
        <f t="shared" si="57"/>
        <v>#VALUE!</v>
      </c>
      <c r="S53" s="236" t="e">
        <f t="shared" si="90"/>
        <v>#VALUE!</v>
      </c>
      <c r="T53" s="295" t="e">
        <f t="shared" si="58"/>
        <v>#VALUE!</v>
      </c>
      <c r="U53" s="236" t="e">
        <f t="shared" si="59"/>
        <v>#VALUE!</v>
      </c>
      <c r="V53" s="236" t="e">
        <f t="shared" si="60"/>
        <v>#VALUE!</v>
      </c>
      <c r="W53" s="253" t="e">
        <f t="shared" si="61"/>
        <v>#VALUE!</v>
      </c>
      <c r="X53" s="257" t="e">
        <f t="shared" si="62"/>
        <v>#VALUE!</v>
      </c>
      <c r="Y53" s="258" t="e">
        <f t="shared" si="63"/>
        <v>#VALUE!</v>
      </c>
      <c r="Z53" s="258" t="e">
        <f t="shared" si="64"/>
        <v>#VALUE!</v>
      </c>
      <c r="AA53" s="258" t="e">
        <f t="shared" si="65"/>
        <v>#VALUE!</v>
      </c>
      <c r="AB53" s="258" t="e">
        <f t="shared" si="66"/>
        <v>#VALUE!</v>
      </c>
      <c r="AC53" s="258" t="e">
        <f t="shared" si="67"/>
        <v>#VALUE!</v>
      </c>
      <c r="AD53" s="259" t="e">
        <f t="shared" si="91"/>
        <v>#VALUE!</v>
      </c>
      <c r="AE53" s="259" t="e">
        <f t="shared" si="92"/>
        <v>#VALUE!</v>
      </c>
      <c r="AF53" s="257" t="e">
        <f t="shared" si="68"/>
        <v>#VALUE!</v>
      </c>
      <c r="AG53" s="258" t="e">
        <f t="shared" si="69"/>
        <v>#VALUE!</v>
      </c>
      <c r="AH53" s="258" t="e">
        <f t="shared" si="70"/>
        <v>#VALUE!</v>
      </c>
      <c r="AI53" s="258" t="e">
        <f t="shared" si="71"/>
        <v>#VALUE!</v>
      </c>
      <c r="AJ53" s="258" t="e">
        <f t="shared" si="72"/>
        <v>#VALUE!</v>
      </c>
      <c r="AK53" s="258" t="e">
        <f t="shared" si="73"/>
        <v>#VALUE!</v>
      </c>
      <c r="AL53" s="259" t="e">
        <f t="shared" si="93"/>
        <v>#VALUE!</v>
      </c>
      <c r="AM53" s="261" t="e">
        <f t="shared" si="94"/>
        <v>#VALUE!</v>
      </c>
      <c r="AN53" s="257" t="e">
        <f t="shared" si="74"/>
        <v>#VALUE!</v>
      </c>
      <c r="AO53" s="258" t="e">
        <f t="shared" si="75"/>
        <v>#VALUE!</v>
      </c>
      <c r="AP53" s="258" t="e">
        <f t="shared" si="76"/>
        <v>#VALUE!</v>
      </c>
      <c r="AQ53" s="258" t="e">
        <f t="shared" si="77"/>
        <v>#VALUE!</v>
      </c>
      <c r="AR53" s="258" t="e">
        <f t="shared" si="44"/>
        <v>#VALUE!</v>
      </c>
      <c r="AS53" s="258" t="e">
        <f t="shared" si="45"/>
        <v>#VALUE!</v>
      </c>
      <c r="AT53" s="259" t="e">
        <f t="shared" si="87"/>
        <v>#VALUE!</v>
      </c>
      <c r="AU53" s="259" t="e">
        <f t="shared" si="88"/>
        <v>#VALUE!</v>
      </c>
      <c r="AV53" s="257" t="e">
        <f t="shared" si="78"/>
        <v>#VALUE!</v>
      </c>
      <c r="AW53" s="258" t="e">
        <f t="shared" si="79"/>
        <v>#VALUE!</v>
      </c>
      <c r="AX53" s="258" t="e">
        <f t="shared" si="80"/>
        <v>#VALUE!</v>
      </c>
      <c r="AY53" s="258" t="e">
        <f t="shared" si="81"/>
        <v>#VALUE!</v>
      </c>
      <c r="AZ53" s="258" t="e">
        <f t="shared" si="82"/>
        <v>#VALUE!</v>
      </c>
      <c r="BA53" s="258" t="e">
        <f t="shared" si="83"/>
        <v>#VALUE!</v>
      </c>
      <c r="BB53" s="259" t="e">
        <f t="shared" si="84"/>
        <v>#VALUE!</v>
      </c>
      <c r="BC53" s="261" t="e">
        <f t="shared" si="85"/>
        <v>#VALUE!</v>
      </c>
    </row>
    <row r="54" spans="1:55" s="85" customFormat="1" ht="12">
      <c r="A54" s="193">
        <v>40</v>
      </c>
      <c r="B54" s="200" t="s">
        <v>144</v>
      </c>
      <c r="C54" s="245" t="e">
        <f t="shared" si="21"/>
        <v>#VALUE!</v>
      </c>
      <c r="D54" s="246" t="e">
        <f t="shared" si="46"/>
        <v>#VALUE!</v>
      </c>
      <c r="E54" s="246" t="e">
        <f t="shared" si="47"/>
        <v>#VALUE!</v>
      </c>
      <c r="F54" s="254" t="e">
        <f t="shared" si="52"/>
        <v>#VALUE!</v>
      </c>
      <c r="G54" s="251" t="e">
        <f t="shared" si="86"/>
        <v>#VALUE!</v>
      </c>
      <c r="H54" s="200" t="s">
        <v>144</v>
      </c>
      <c r="I54" s="245" t="e">
        <f t="shared" si="23"/>
        <v>#VALUE!</v>
      </c>
      <c r="J54" s="246" t="e">
        <f t="shared" si="48"/>
        <v>#VALUE!</v>
      </c>
      <c r="K54" s="246" t="e">
        <f t="shared" si="49"/>
        <v>#VALUE!</v>
      </c>
      <c r="L54" s="254" t="e">
        <f t="shared" si="53"/>
        <v>#VALUE!</v>
      </c>
      <c r="M54" s="251" t="e">
        <f t="shared" si="89"/>
        <v>#VALUE!</v>
      </c>
      <c r="N54" s="141"/>
      <c r="O54" s="241">
        <f t="shared" si="54"/>
        <v>40</v>
      </c>
      <c r="P54" s="295" t="e">
        <f t="shared" si="55"/>
        <v>#VALUE!</v>
      </c>
      <c r="Q54" s="236" t="e">
        <f t="shared" si="56"/>
        <v>#VALUE!</v>
      </c>
      <c r="R54" s="236" t="e">
        <f t="shared" si="57"/>
        <v>#VALUE!</v>
      </c>
      <c r="S54" s="236" t="e">
        <f t="shared" si="90"/>
        <v>#VALUE!</v>
      </c>
      <c r="T54" s="295" t="e">
        <f t="shared" si="58"/>
        <v>#VALUE!</v>
      </c>
      <c r="U54" s="236" t="e">
        <f t="shared" si="59"/>
        <v>#VALUE!</v>
      </c>
      <c r="V54" s="236" t="e">
        <f t="shared" si="60"/>
        <v>#VALUE!</v>
      </c>
      <c r="W54" s="253" t="e">
        <f t="shared" si="61"/>
        <v>#VALUE!</v>
      </c>
      <c r="X54" s="257" t="e">
        <f t="shared" si="62"/>
        <v>#VALUE!</v>
      </c>
      <c r="Y54" s="258" t="e">
        <f t="shared" si="63"/>
        <v>#VALUE!</v>
      </c>
      <c r="Z54" s="258" t="e">
        <f t="shared" si="64"/>
        <v>#VALUE!</v>
      </c>
      <c r="AA54" s="258" t="e">
        <f t="shared" si="65"/>
        <v>#VALUE!</v>
      </c>
      <c r="AB54" s="258" t="e">
        <f t="shared" si="66"/>
        <v>#VALUE!</v>
      </c>
      <c r="AC54" s="258" t="e">
        <f t="shared" si="67"/>
        <v>#VALUE!</v>
      </c>
      <c r="AD54" s="259" t="e">
        <f t="shared" si="91"/>
        <v>#VALUE!</v>
      </c>
      <c r="AE54" s="259" t="e">
        <f t="shared" si="92"/>
        <v>#VALUE!</v>
      </c>
      <c r="AF54" s="257" t="e">
        <f t="shared" si="68"/>
        <v>#VALUE!</v>
      </c>
      <c r="AG54" s="258" t="e">
        <f t="shared" si="69"/>
        <v>#VALUE!</v>
      </c>
      <c r="AH54" s="258" t="e">
        <f t="shared" si="70"/>
        <v>#VALUE!</v>
      </c>
      <c r="AI54" s="258" t="e">
        <f t="shared" si="71"/>
        <v>#VALUE!</v>
      </c>
      <c r="AJ54" s="258" t="e">
        <f t="shared" si="72"/>
        <v>#VALUE!</v>
      </c>
      <c r="AK54" s="258" t="e">
        <f t="shared" si="73"/>
        <v>#VALUE!</v>
      </c>
      <c r="AL54" s="259" t="e">
        <f t="shared" si="93"/>
        <v>#VALUE!</v>
      </c>
      <c r="AM54" s="261" t="e">
        <f t="shared" si="94"/>
        <v>#VALUE!</v>
      </c>
      <c r="AN54" s="257" t="e">
        <f t="shared" si="74"/>
        <v>#VALUE!</v>
      </c>
      <c r="AO54" s="258" t="e">
        <f t="shared" si="75"/>
        <v>#VALUE!</v>
      </c>
      <c r="AP54" s="258" t="e">
        <f t="shared" si="76"/>
        <v>#VALUE!</v>
      </c>
      <c r="AQ54" s="258" t="e">
        <f t="shared" si="77"/>
        <v>#VALUE!</v>
      </c>
      <c r="AR54" s="258" t="e">
        <f t="shared" si="44"/>
        <v>#VALUE!</v>
      </c>
      <c r="AS54" s="258" t="e">
        <f t="shared" si="45"/>
        <v>#VALUE!</v>
      </c>
      <c r="AT54" s="259" t="e">
        <f t="shared" si="87"/>
        <v>#VALUE!</v>
      </c>
      <c r="AU54" s="259" t="e">
        <f t="shared" si="88"/>
        <v>#VALUE!</v>
      </c>
      <c r="AV54" s="257" t="e">
        <f t="shared" si="78"/>
        <v>#VALUE!</v>
      </c>
      <c r="AW54" s="258" t="e">
        <f t="shared" si="79"/>
        <v>#VALUE!</v>
      </c>
      <c r="AX54" s="258" t="e">
        <f t="shared" si="80"/>
        <v>#VALUE!</v>
      </c>
      <c r="AY54" s="258" t="e">
        <f t="shared" si="81"/>
        <v>#VALUE!</v>
      </c>
      <c r="AZ54" s="258" t="e">
        <f t="shared" si="82"/>
        <v>#VALUE!</v>
      </c>
      <c r="BA54" s="258" t="e">
        <f t="shared" si="83"/>
        <v>#VALUE!</v>
      </c>
      <c r="BB54" s="259" t="e">
        <f t="shared" si="84"/>
        <v>#VALUE!</v>
      </c>
      <c r="BC54" s="261" t="e">
        <f t="shared" si="85"/>
        <v>#VALUE!</v>
      </c>
    </row>
    <row r="55" spans="1:55" s="85" customFormat="1" ht="12">
      <c r="A55" s="193">
        <v>41</v>
      </c>
      <c r="B55" s="200" t="s">
        <v>144</v>
      </c>
      <c r="C55" s="245" t="e">
        <f t="shared" si="21"/>
        <v>#VALUE!</v>
      </c>
      <c r="D55" s="246" t="e">
        <f t="shared" si="46"/>
        <v>#VALUE!</v>
      </c>
      <c r="E55" s="246" t="e">
        <f t="shared" si="47"/>
        <v>#VALUE!</v>
      </c>
      <c r="F55" s="254" t="e">
        <f t="shared" si="52"/>
        <v>#VALUE!</v>
      </c>
      <c r="G55" s="251" t="e">
        <f t="shared" si="86"/>
        <v>#VALUE!</v>
      </c>
      <c r="H55" s="200" t="s">
        <v>144</v>
      </c>
      <c r="I55" s="245" t="e">
        <f t="shared" si="23"/>
        <v>#VALUE!</v>
      </c>
      <c r="J55" s="246" t="e">
        <f t="shared" si="48"/>
        <v>#VALUE!</v>
      </c>
      <c r="K55" s="246" t="e">
        <f t="shared" si="49"/>
        <v>#VALUE!</v>
      </c>
      <c r="L55" s="254" t="e">
        <f t="shared" si="53"/>
        <v>#VALUE!</v>
      </c>
      <c r="M55" s="251" t="e">
        <f t="shared" si="89"/>
        <v>#VALUE!</v>
      </c>
      <c r="N55" s="141"/>
      <c r="O55" s="241">
        <f t="shared" si="54"/>
        <v>41</v>
      </c>
      <c r="P55" s="295" t="e">
        <f t="shared" si="55"/>
        <v>#VALUE!</v>
      </c>
      <c r="Q55" s="236" t="e">
        <f t="shared" si="56"/>
        <v>#VALUE!</v>
      </c>
      <c r="R55" s="236" t="e">
        <f t="shared" si="57"/>
        <v>#VALUE!</v>
      </c>
      <c r="S55" s="236" t="e">
        <f t="shared" si="90"/>
        <v>#VALUE!</v>
      </c>
      <c r="T55" s="295" t="e">
        <f t="shared" si="58"/>
        <v>#VALUE!</v>
      </c>
      <c r="U55" s="236" t="e">
        <f t="shared" si="59"/>
        <v>#VALUE!</v>
      </c>
      <c r="V55" s="236" t="e">
        <f t="shared" si="60"/>
        <v>#VALUE!</v>
      </c>
      <c r="W55" s="253" t="e">
        <f t="shared" si="61"/>
        <v>#VALUE!</v>
      </c>
      <c r="X55" s="257" t="e">
        <f t="shared" si="62"/>
        <v>#VALUE!</v>
      </c>
      <c r="Y55" s="258" t="e">
        <f t="shared" si="63"/>
        <v>#VALUE!</v>
      </c>
      <c r="Z55" s="258" t="e">
        <f t="shared" si="64"/>
        <v>#VALUE!</v>
      </c>
      <c r="AA55" s="258" t="e">
        <f t="shared" si="65"/>
        <v>#VALUE!</v>
      </c>
      <c r="AB55" s="258" t="e">
        <f t="shared" si="66"/>
        <v>#VALUE!</v>
      </c>
      <c r="AC55" s="258" t="e">
        <f t="shared" si="67"/>
        <v>#VALUE!</v>
      </c>
      <c r="AD55" s="259" t="e">
        <f t="shared" si="91"/>
        <v>#VALUE!</v>
      </c>
      <c r="AE55" s="259" t="e">
        <f t="shared" si="92"/>
        <v>#VALUE!</v>
      </c>
      <c r="AF55" s="257" t="e">
        <f t="shared" si="68"/>
        <v>#VALUE!</v>
      </c>
      <c r="AG55" s="258" t="e">
        <f t="shared" si="69"/>
        <v>#VALUE!</v>
      </c>
      <c r="AH55" s="258" t="e">
        <f t="shared" si="70"/>
        <v>#VALUE!</v>
      </c>
      <c r="AI55" s="258" t="e">
        <f t="shared" si="71"/>
        <v>#VALUE!</v>
      </c>
      <c r="AJ55" s="258" t="e">
        <f t="shared" si="72"/>
        <v>#VALUE!</v>
      </c>
      <c r="AK55" s="258" t="e">
        <f t="shared" si="73"/>
        <v>#VALUE!</v>
      </c>
      <c r="AL55" s="259" t="e">
        <f t="shared" si="93"/>
        <v>#VALUE!</v>
      </c>
      <c r="AM55" s="261" t="e">
        <f t="shared" si="94"/>
        <v>#VALUE!</v>
      </c>
      <c r="AN55" s="257" t="e">
        <f t="shared" si="74"/>
        <v>#VALUE!</v>
      </c>
      <c r="AO55" s="258" t="e">
        <f t="shared" si="75"/>
        <v>#VALUE!</v>
      </c>
      <c r="AP55" s="258" t="e">
        <f t="shared" si="76"/>
        <v>#VALUE!</v>
      </c>
      <c r="AQ55" s="258" t="e">
        <f t="shared" si="77"/>
        <v>#VALUE!</v>
      </c>
      <c r="AR55" s="258" t="e">
        <f t="shared" si="44"/>
        <v>#VALUE!</v>
      </c>
      <c r="AS55" s="258" t="e">
        <f t="shared" si="45"/>
        <v>#VALUE!</v>
      </c>
      <c r="AT55" s="259" t="e">
        <f t="shared" si="87"/>
        <v>#VALUE!</v>
      </c>
      <c r="AU55" s="259" t="e">
        <f t="shared" si="88"/>
        <v>#VALUE!</v>
      </c>
      <c r="AV55" s="257" t="e">
        <f t="shared" si="78"/>
        <v>#VALUE!</v>
      </c>
      <c r="AW55" s="258" t="e">
        <f t="shared" si="79"/>
        <v>#VALUE!</v>
      </c>
      <c r="AX55" s="258" t="e">
        <f t="shared" si="80"/>
        <v>#VALUE!</v>
      </c>
      <c r="AY55" s="258" t="e">
        <f t="shared" si="81"/>
        <v>#VALUE!</v>
      </c>
      <c r="AZ55" s="258" t="e">
        <f t="shared" si="82"/>
        <v>#VALUE!</v>
      </c>
      <c r="BA55" s="258" t="e">
        <f t="shared" si="83"/>
        <v>#VALUE!</v>
      </c>
      <c r="BB55" s="259" t="e">
        <f t="shared" si="84"/>
        <v>#VALUE!</v>
      </c>
      <c r="BC55" s="261" t="e">
        <f t="shared" si="85"/>
        <v>#VALUE!</v>
      </c>
    </row>
    <row r="56" spans="1:55" s="85" customFormat="1" ht="12">
      <c r="A56" s="193">
        <v>42</v>
      </c>
      <c r="B56" s="200" t="s">
        <v>144</v>
      </c>
      <c r="C56" s="245" t="e">
        <f t="shared" si="21"/>
        <v>#VALUE!</v>
      </c>
      <c r="D56" s="246" t="e">
        <f t="shared" si="46"/>
        <v>#VALUE!</v>
      </c>
      <c r="E56" s="246" t="e">
        <f t="shared" si="47"/>
        <v>#VALUE!</v>
      </c>
      <c r="F56" s="254" t="e">
        <f t="shared" si="52"/>
        <v>#VALUE!</v>
      </c>
      <c r="G56" s="251" t="e">
        <f t="shared" si="86"/>
        <v>#VALUE!</v>
      </c>
      <c r="H56" s="200" t="s">
        <v>144</v>
      </c>
      <c r="I56" s="245" t="e">
        <f t="shared" si="23"/>
        <v>#VALUE!</v>
      </c>
      <c r="J56" s="246" t="e">
        <f t="shared" si="48"/>
        <v>#VALUE!</v>
      </c>
      <c r="K56" s="246" t="e">
        <f t="shared" si="49"/>
        <v>#VALUE!</v>
      </c>
      <c r="L56" s="254" t="e">
        <f t="shared" si="53"/>
        <v>#VALUE!</v>
      </c>
      <c r="M56" s="251" t="e">
        <f t="shared" si="89"/>
        <v>#VALUE!</v>
      </c>
      <c r="N56" s="141"/>
      <c r="O56" s="241">
        <f t="shared" si="54"/>
        <v>42</v>
      </c>
      <c r="P56" s="295" t="e">
        <f t="shared" si="55"/>
        <v>#VALUE!</v>
      </c>
      <c r="Q56" s="236" t="e">
        <f t="shared" si="56"/>
        <v>#VALUE!</v>
      </c>
      <c r="R56" s="236" t="e">
        <f t="shared" si="57"/>
        <v>#VALUE!</v>
      </c>
      <c r="S56" s="236" t="e">
        <f t="shared" si="90"/>
        <v>#VALUE!</v>
      </c>
      <c r="T56" s="295" t="e">
        <f t="shared" si="58"/>
        <v>#VALUE!</v>
      </c>
      <c r="U56" s="236" t="e">
        <f t="shared" si="59"/>
        <v>#VALUE!</v>
      </c>
      <c r="V56" s="236" t="e">
        <f t="shared" si="60"/>
        <v>#VALUE!</v>
      </c>
      <c r="W56" s="253" t="e">
        <f t="shared" si="61"/>
        <v>#VALUE!</v>
      </c>
      <c r="X56" s="257" t="e">
        <f t="shared" si="62"/>
        <v>#VALUE!</v>
      </c>
      <c r="Y56" s="258" t="e">
        <f t="shared" si="63"/>
        <v>#VALUE!</v>
      </c>
      <c r="Z56" s="258" t="e">
        <f t="shared" si="64"/>
        <v>#VALUE!</v>
      </c>
      <c r="AA56" s="258" t="e">
        <f t="shared" si="65"/>
        <v>#VALUE!</v>
      </c>
      <c r="AB56" s="258" t="e">
        <f t="shared" si="66"/>
        <v>#VALUE!</v>
      </c>
      <c r="AC56" s="258" t="e">
        <f t="shared" si="67"/>
        <v>#VALUE!</v>
      </c>
      <c r="AD56" s="259" t="e">
        <f t="shared" si="91"/>
        <v>#VALUE!</v>
      </c>
      <c r="AE56" s="259" t="e">
        <f t="shared" si="92"/>
        <v>#VALUE!</v>
      </c>
      <c r="AF56" s="257" t="e">
        <f t="shared" si="68"/>
        <v>#VALUE!</v>
      </c>
      <c r="AG56" s="258" t="e">
        <f t="shared" si="69"/>
        <v>#VALUE!</v>
      </c>
      <c r="AH56" s="258" t="e">
        <f t="shared" si="70"/>
        <v>#VALUE!</v>
      </c>
      <c r="AI56" s="258" t="e">
        <f t="shared" si="71"/>
        <v>#VALUE!</v>
      </c>
      <c r="AJ56" s="258" t="e">
        <f t="shared" si="72"/>
        <v>#VALUE!</v>
      </c>
      <c r="AK56" s="258" t="e">
        <f t="shared" si="73"/>
        <v>#VALUE!</v>
      </c>
      <c r="AL56" s="259" t="e">
        <f t="shared" si="93"/>
        <v>#VALUE!</v>
      </c>
      <c r="AM56" s="261" t="e">
        <f t="shared" si="94"/>
        <v>#VALUE!</v>
      </c>
      <c r="AN56" s="257" t="e">
        <f t="shared" si="74"/>
        <v>#VALUE!</v>
      </c>
      <c r="AO56" s="258" t="e">
        <f t="shared" si="75"/>
        <v>#VALUE!</v>
      </c>
      <c r="AP56" s="258" t="e">
        <f t="shared" si="76"/>
        <v>#VALUE!</v>
      </c>
      <c r="AQ56" s="258" t="e">
        <f t="shared" si="77"/>
        <v>#VALUE!</v>
      </c>
      <c r="AR56" s="258" t="e">
        <f t="shared" si="44"/>
        <v>#VALUE!</v>
      </c>
      <c r="AS56" s="258" t="e">
        <f t="shared" si="45"/>
        <v>#VALUE!</v>
      </c>
      <c r="AT56" s="259" t="e">
        <f t="shared" si="87"/>
        <v>#VALUE!</v>
      </c>
      <c r="AU56" s="259" t="e">
        <f t="shared" si="88"/>
        <v>#VALUE!</v>
      </c>
      <c r="AV56" s="257" t="e">
        <f t="shared" si="78"/>
        <v>#VALUE!</v>
      </c>
      <c r="AW56" s="258" t="e">
        <f t="shared" si="79"/>
        <v>#VALUE!</v>
      </c>
      <c r="AX56" s="258" t="e">
        <f t="shared" si="80"/>
        <v>#VALUE!</v>
      </c>
      <c r="AY56" s="258" t="e">
        <f t="shared" si="81"/>
        <v>#VALUE!</v>
      </c>
      <c r="AZ56" s="258" t="e">
        <f t="shared" si="82"/>
        <v>#VALUE!</v>
      </c>
      <c r="BA56" s="258" t="e">
        <f t="shared" si="83"/>
        <v>#VALUE!</v>
      </c>
      <c r="BB56" s="259" t="e">
        <f t="shared" si="84"/>
        <v>#VALUE!</v>
      </c>
      <c r="BC56" s="261" t="e">
        <f t="shared" si="85"/>
        <v>#VALUE!</v>
      </c>
    </row>
    <row r="57" spans="1:55" s="85" customFormat="1" ht="12">
      <c r="A57" s="193">
        <v>43</v>
      </c>
      <c r="B57" s="200" t="s">
        <v>144</v>
      </c>
      <c r="C57" s="245" t="e">
        <f t="shared" si="21"/>
        <v>#VALUE!</v>
      </c>
      <c r="D57" s="246" t="e">
        <f t="shared" si="46"/>
        <v>#VALUE!</v>
      </c>
      <c r="E57" s="246" t="e">
        <f t="shared" si="47"/>
        <v>#VALUE!</v>
      </c>
      <c r="F57" s="254" t="e">
        <f t="shared" si="52"/>
        <v>#VALUE!</v>
      </c>
      <c r="G57" s="251" t="e">
        <f t="shared" si="86"/>
        <v>#VALUE!</v>
      </c>
      <c r="H57" s="200" t="s">
        <v>144</v>
      </c>
      <c r="I57" s="245" t="e">
        <f t="shared" si="23"/>
        <v>#VALUE!</v>
      </c>
      <c r="J57" s="246" t="e">
        <f t="shared" si="48"/>
        <v>#VALUE!</v>
      </c>
      <c r="K57" s="246" t="e">
        <f t="shared" si="49"/>
        <v>#VALUE!</v>
      </c>
      <c r="L57" s="254" t="e">
        <f t="shared" si="53"/>
        <v>#VALUE!</v>
      </c>
      <c r="M57" s="251" t="e">
        <f t="shared" si="89"/>
        <v>#VALUE!</v>
      </c>
      <c r="N57" s="141"/>
      <c r="O57" s="241">
        <f t="shared" si="54"/>
        <v>43</v>
      </c>
      <c r="P57" s="295" t="e">
        <f t="shared" si="55"/>
        <v>#VALUE!</v>
      </c>
      <c r="Q57" s="236" t="e">
        <f t="shared" si="56"/>
        <v>#VALUE!</v>
      </c>
      <c r="R57" s="236" t="e">
        <f t="shared" si="57"/>
        <v>#VALUE!</v>
      </c>
      <c r="S57" s="236" t="e">
        <f t="shared" si="90"/>
        <v>#VALUE!</v>
      </c>
      <c r="T57" s="295" t="e">
        <f t="shared" si="58"/>
        <v>#VALUE!</v>
      </c>
      <c r="U57" s="236" t="e">
        <f t="shared" si="59"/>
        <v>#VALUE!</v>
      </c>
      <c r="V57" s="236" t="e">
        <f t="shared" si="60"/>
        <v>#VALUE!</v>
      </c>
      <c r="W57" s="253" t="e">
        <f t="shared" si="61"/>
        <v>#VALUE!</v>
      </c>
      <c r="X57" s="257" t="e">
        <f t="shared" si="62"/>
        <v>#VALUE!</v>
      </c>
      <c r="Y57" s="258" t="e">
        <f t="shared" si="63"/>
        <v>#VALUE!</v>
      </c>
      <c r="Z57" s="258" t="e">
        <f t="shared" si="64"/>
        <v>#VALUE!</v>
      </c>
      <c r="AA57" s="258" t="e">
        <f t="shared" si="65"/>
        <v>#VALUE!</v>
      </c>
      <c r="AB57" s="258" t="e">
        <f t="shared" si="66"/>
        <v>#VALUE!</v>
      </c>
      <c r="AC57" s="258" t="e">
        <f t="shared" si="67"/>
        <v>#VALUE!</v>
      </c>
      <c r="AD57" s="259" t="e">
        <f t="shared" si="91"/>
        <v>#VALUE!</v>
      </c>
      <c r="AE57" s="259" t="e">
        <f t="shared" si="92"/>
        <v>#VALUE!</v>
      </c>
      <c r="AF57" s="257" t="e">
        <f t="shared" si="68"/>
        <v>#VALUE!</v>
      </c>
      <c r="AG57" s="258" t="e">
        <f t="shared" si="69"/>
        <v>#VALUE!</v>
      </c>
      <c r="AH57" s="258" t="e">
        <f t="shared" si="70"/>
        <v>#VALUE!</v>
      </c>
      <c r="AI57" s="258" t="e">
        <f t="shared" si="71"/>
        <v>#VALUE!</v>
      </c>
      <c r="AJ57" s="258" t="e">
        <f t="shared" si="72"/>
        <v>#VALUE!</v>
      </c>
      <c r="AK57" s="258" t="e">
        <f t="shared" si="73"/>
        <v>#VALUE!</v>
      </c>
      <c r="AL57" s="259" t="e">
        <f t="shared" si="93"/>
        <v>#VALUE!</v>
      </c>
      <c r="AM57" s="261" t="e">
        <f t="shared" si="94"/>
        <v>#VALUE!</v>
      </c>
      <c r="AN57" s="257" t="e">
        <f t="shared" si="74"/>
        <v>#VALUE!</v>
      </c>
      <c r="AO57" s="258" t="e">
        <f t="shared" si="75"/>
        <v>#VALUE!</v>
      </c>
      <c r="AP57" s="258" t="e">
        <f t="shared" si="76"/>
        <v>#VALUE!</v>
      </c>
      <c r="AQ57" s="258" t="e">
        <f t="shared" si="77"/>
        <v>#VALUE!</v>
      </c>
      <c r="AR57" s="258" t="e">
        <f t="shared" si="44"/>
        <v>#VALUE!</v>
      </c>
      <c r="AS57" s="258" t="e">
        <f t="shared" si="45"/>
        <v>#VALUE!</v>
      </c>
      <c r="AT57" s="259" t="e">
        <f t="shared" si="87"/>
        <v>#VALUE!</v>
      </c>
      <c r="AU57" s="259" t="e">
        <f t="shared" si="88"/>
        <v>#VALUE!</v>
      </c>
      <c r="AV57" s="257" t="e">
        <f t="shared" si="78"/>
        <v>#VALUE!</v>
      </c>
      <c r="AW57" s="258" t="e">
        <f t="shared" si="79"/>
        <v>#VALUE!</v>
      </c>
      <c r="AX57" s="258" t="e">
        <f t="shared" si="80"/>
        <v>#VALUE!</v>
      </c>
      <c r="AY57" s="258" t="e">
        <f t="shared" si="81"/>
        <v>#VALUE!</v>
      </c>
      <c r="AZ57" s="258" t="e">
        <f t="shared" si="82"/>
        <v>#VALUE!</v>
      </c>
      <c r="BA57" s="258" t="e">
        <f t="shared" si="83"/>
        <v>#VALUE!</v>
      </c>
      <c r="BB57" s="259" t="e">
        <f t="shared" si="84"/>
        <v>#VALUE!</v>
      </c>
      <c r="BC57" s="261" t="e">
        <f t="shared" si="85"/>
        <v>#VALUE!</v>
      </c>
    </row>
    <row r="58" spans="1:55" s="85" customFormat="1" ht="12">
      <c r="A58" s="193">
        <v>44</v>
      </c>
      <c r="B58" s="200" t="s">
        <v>144</v>
      </c>
      <c r="C58" s="245" t="e">
        <f t="shared" si="21"/>
        <v>#VALUE!</v>
      </c>
      <c r="D58" s="246" t="e">
        <f t="shared" si="46"/>
        <v>#VALUE!</v>
      </c>
      <c r="E58" s="246" t="e">
        <f t="shared" si="47"/>
        <v>#VALUE!</v>
      </c>
      <c r="F58" s="254" t="e">
        <f t="shared" si="52"/>
        <v>#VALUE!</v>
      </c>
      <c r="G58" s="251" t="e">
        <f t="shared" si="86"/>
        <v>#VALUE!</v>
      </c>
      <c r="H58" s="200" t="s">
        <v>144</v>
      </c>
      <c r="I58" s="245" t="e">
        <f t="shared" si="23"/>
        <v>#VALUE!</v>
      </c>
      <c r="J58" s="246" t="e">
        <f t="shared" si="48"/>
        <v>#VALUE!</v>
      </c>
      <c r="K58" s="246" t="e">
        <f t="shared" si="49"/>
        <v>#VALUE!</v>
      </c>
      <c r="L58" s="254" t="e">
        <f t="shared" si="53"/>
        <v>#VALUE!</v>
      </c>
      <c r="M58" s="251" t="e">
        <f t="shared" si="89"/>
        <v>#VALUE!</v>
      </c>
      <c r="N58" s="141"/>
      <c r="O58" s="241">
        <f t="shared" si="54"/>
        <v>44</v>
      </c>
      <c r="P58" s="295" t="e">
        <f t="shared" si="55"/>
        <v>#VALUE!</v>
      </c>
      <c r="Q58" s="236" t="e">
        <f t="shared" si="56"/>
        <v>#VALUE!</v>
      </c>
      <c r="R58" s="236" t="e">
        <f t="shared" si="57"/>
        <v>#VALUE!</v>
      </c>
      <c r="S58" s="236" t="e">
        <f t="shared" si="90"/>
        <v>#VALUE!</v>
      </c>
      <c r="T58" s="295" t="e">
        <f t="shared" si="58"/>
        <v>#VALUE!</v>
      </c>
      <c r="U58" s="236" t="e">
        <f t="shared" si="59"/>
        <v>#VALUE!</v>
      </c>
      <c r="V58" s="236" t="e">
        <f t="shared" si="60"/>
        <v>#VALUE!</v>
      </c>
      <c r="W58" s="253" t="e">
        <f t="shared" si="61"/>
        <v>#VALUE!</v>
      </c>
      <c r="X58" s="257" t="e">
        <f t="shared" si="62"/>
        <v>#VALUE!</v>
      </c>
      <c r="Y58" s="258" t="e">
        <f t="shared" si="63"/>
        <v>#VALUE!</v>
      </c>
      <c r="Z58" s="258" t="e">
        <f t="shared" si="64"/>
        <v>#VALUE!</v>
      </c>
      <c r="AA58" s="258" t="e">
        <f t="shared" si="65"/>
        <v>#VALUE!</v>
      </c>
      <c r="AB58" s="258" t="e">
        <f t="shared" si="66"/>
        <v>#VALUE!</v>
      </c>
      <c r="AC58" s="258" t="e">
        <f t="shared" si="67"/>
        <v>#VALUE!</v>
      </c>
      <c r="AD58" s="259" t="e">
        <f t="shared" si="91"/>
        <v>#VALUE!</v>
      </c>
      <c r="AE58" s="259" t="e">
        <f t="shared" si="92"/>
        <v>#VALUE!</v>
      </c>
      <c r="AF58" s="257" t="e">
        <f t="shared" si="68"/>
        <v>#VALUE!</v>
      </c>
      <c r="AG58" s="258" t="e">
        <f t="shared" si="69"/>
        <v>#VALUE!</v>
      </c>
      <c r="AH58" s="258" t="e">
        <f t="shared" si="70"/>
        <v>#VALUE!</v>
      </c>
      <c r="AI58" s="258" t="e">
        <f t="shared" si="71"/>
        <v>#VALUE!</v>
      </c>
      <c r="AJ58" s="258" t="e">
        <f t="shared" si="72"/>
        <v>#VALUE!</v>
      </c>
      <c r="AK58" s="258" t="e">
        <f t="shared" si="73"/>
        <v>#VALUE!</v>
      </c>
      <c r="AL58" s="259" t="e">
        <f t="shared" si="93"/>
        <v>#VALUE!</v>
      </c>
      <c r="AM58" s="261" t="e">
        <f t="shared" si="94"/>
        <v>#VALUE!</v>
      </c>
      <c r="AN58" s="257" t="e">
        <f t="shared" si="74"/>
        <v>#VALUE!</v>
      </c>
      <c r="AO58" s="258" t="e">
        <f t="shared" si="75"/>
        <v>#VALUE!</v>
      </c>
      <c r="AP58" s="258" t="e">
        <f t="shared" si="76"/>
        <v>#VALUE!</v>
      </c>
      <c r="AQ58" s="258" t="e">
        <f t="shared" si="77"/>
        <v>#VALUE!</v>
      </c>
      <c r="AR58" s="258" t="e">
        <f t="shared" si="44"/>
        <v>#VALUE!</v>
      </c>
      <c r="AS58" s="258" t="e">
        <f t="shared" si="45"/>
        <v>#VALUE!</v>
      </c>
      <c r="AT58" s="259" t="e">
        <f t="shared" si="87"/>
        <v>#VALUE!</v>
      </c>
      <c r="AU58" s="259" t="e">
        <f t="shared" si="88"/>
        <v>#VALUE!</v>
      </c>
      <c r="AV58" s="257" t="e">
        <f t="shared" si="78"/>
        <v>#VALUE!</v>
      </c>
      <c r="AW58" s="258" t="e">
        <f t="shared" si="79"/>
        <v>#VALUE!</v>
      </c>
      <c r="AX58" s="258" t="e">
        <f t="shared" si="80"/>
        <v>#VALUE!</v>
      </c>
      <c r="AY58" s="258" t="e">
        <f t="shared" si="81"/>
        <v>#VALUE!</v>
      </c>
      <c r="AZ58" s="258" t="e">
        <f t="shared" si="82"/>
        <v>#VALUE!</v>
      </c>
      <c r="BA58" s="258" t="e">
        <f t="shared" si="83"/>
        <v>#VALUE!</v>
      </c>
      <c r="BB58" s="259" t="e">
        <f t="shared" si="84"/>
        <v>#VALUE!</v>
      </c>
      <c r="BC58" s="261" t="e">
        <f t="shared" si="85"/>
        <v>#VALUE!</v>
      </c>
    </row>
    <row r="59" spans="1:55" s="85" customFormat="1" ht="12">
      <c r="A59" s="193">
        <v>45</v>
      </c>
      <c r="B59" s="200" t="s">
        <v>144</v>
      </c>
      <c r="C59" s="245" t="e">
        <f t="shared" si="21"/>
        <v>#VALUE!</v>
      </c>
      <c r="D59" s="246" t="e">
        <f t="shared" si="46"/>
        <v>#VALUE!</v>
      </c>
      <c r="E59" s="246" t="e">
        <f t="shared" si="47"/>
        <v>#VALUE!</v>
      </c>
      <c r="F59" s="254" t="e">
        <f t="shared" si="52"/>
        <v>#VALUE!</v>
      </c>
      <c r="G59" s="251" t="e">
        <f t="shared" si="86"/>
        <v>#VALUE!</v>
      </c>
      <c r="H59" s="200" t="s">
        <v>144</v>
      </c>
      <c r="I59" s="245" t="e">
        <f t="shared" si="23"/>
        <v>#VALUE!</v>
      </c>
      <c r="J59" s="246" t="e">
        <f t="shared" si="48"/>
        <v>#VALUE!</v>
      </c>
      <c r="K59" s="246" t="e">
        <f t="shared" si="49"/>
        <v>#VALUE!</v>
      </c>
      <c r="L59" s="254" t="e">
        <f t="shared" si="53"/>
        <v>#VALUE!</v>
      </c>
      <c r="M59" s="251" t="e">
        <f t="shared" si="89"/>
        <v>#VALUE!</v>
      </c>
      <c r="N59" s="141"/>
      <c r="O59" s="241">
        <f t="shared" si="54"/>
        <v>45</v>
      </c>
      <c r="P59" s="295" t="e">
        <f t="shared" si="55"/>
        <v>#VALUE!</v>
      </c>
      <c r="Q59" s="236" t="e">
        <f t="shared" si="56"/>
        <v>#VALUE!</v>
      </c>
      <c r="R59" s="236" t="e">
        <f t="shared" si="57"/>
        <v>#VALUE!</v>
      </c>
      <c r="S59" s="236" t="e">
        <f t="shared" si="90"/>
        <v>#VALUE!</v>
      </c>
      <c r="T59" s="295" t="e">
        <f t="shared" si="58"/>
        <v>#VALUE!</v>
      </c>
      <c r="U59" s="236" t="e">
        <f t="shared" si="59"/>
        <v>#VALUE!</v>
      </c>
      <c r="V59" s="236" t="e">
        <f t="shared" si="60"/>
        <v>#VALUE!</v>
      </c>
      <c r="W59" s="253" t="e">
        <f t="shared" si="61"/>
        <v>#VALUE!</v>
      </c>
      <c r="X59" s="257" t="e">
        <f t="shared" si="62"/>
        <v>#VALUE!</v>
      </c>
      <c r="Y59" s="258" t="e">
        <f t="shared" si="63"/>
        <v>#VALUE!</v>
      </c>
      <c r="Z59" s="258" t="e">
        <f t="shared" si="64"/>
        <v>#VALUE!</v>
      </c>
      <c r="AA59" s="258" t="e">
        <f t="shared" si="65"/>
        <v>#VALUE!</v>
      </c>
      <c r="AB59" s="258" t="e">
        <f t="shared" si="66"/>
        <v>#VALUE!</v>
      </c>
      <c r="AC59" s="258" t="e">
        <f t="shared" si="67"/>
        <v>#VALUE!</v>
      </c>
      <c r="AD59" s="259" t="e">
        <f t="shared" si="91"/>
        <v>#VALUE!</v>
      </c>
      <c r="AE59" s="259" t="e">
        <f t="shared" si="92"/>
        <v>#VALUE!</v>
      </c>
      <c r="AF59" s="257" t="e">
        <f t="shared" si="68"/>
        <v>#VALUE!</v>
      </c>
      <c r="AG59" s="258" t="e">
        <f t="shared" si="69"/>
        <v>#VALUE!</v>
      </c>
      <c r="AH59" s="258" t="e">
        <f t="shared" si="70"/>
        <v>#VALUE!</v>
      </c>
      <c r="AI59" s="258" t="e">
        <f t="shared" si="71"/>
        <v>#VALUE!</v>
      </c>
      <c r="AJ59" s="258" t="e">
        <f t="shared" si="72"/>
        <v>#VALUE!</v>
      </c>
      <c r="AK59" s="258" t="e">
        <f t="shared" si="73"/>
        <v>#VALUE!</v>
      </c>
      <c r="AL59" s="259" t="e">
        <f t="shared" si="93"/>
        <v>#VALUE!</v>
      </c>
      <c r="AM59" s="261" t="e">
        <f t="shared" si="94"/>
        <v>#VALUE!</v>
      </c>
      <c r="AN59" s="257" t="e">
        <f t="shared" si="74"/>
        <v>#VALUE!</v>
      </c>
      <c r="AO59" s="258" t="e">
        <f t="shared" si="75"/>
        <v>#VALUE!</v>
      </c>
      <c r="AP59" s="258" t="e">
        <f t="shared" si="76"/>
        <v>#VALUE!</v>
      </c>
      <c r="AQ59" s="258" t="e">
        <f t="shared" si="77"/>
        <v>#VALUE!</v>
      </c>
      <c r="AR59" s="258" t="e">
        <f t="shared" si="44"/>
        <v>#VALUE!</v>
      </c>
      <c r="AS59" s="258" t="e">
        <f t="shared" si="45"/>
        <v>#VALUE!</v>
      </c>
      <c r="AT59" s="259" t="e">
        <f t="shared" si="87"/>
        <v>#VALUE!</v>
      </c>
      <c r="AU59" s="259" t="e">
        <f t="shared" si="88"/>
        <v>#VALUE!</v>
      </c>
      <c r="AV59" s="257" t="e">
        <f t="shared" si="78"/>
        <v>#VALUE!</v>
      </c>
      <c r="AW59" s="258" t="e">
        <f t="shared" si="79"/>
        <v>#VALUE!</v>
      </c>
      <c r="AX59" s="258" t="e">
        <f t="shared" si="80"/>
        <v>#VALUE!</v>
      </c>
      <c r="AY59" s="258" t="e">
        <f t="shared" si="81"/>
        <v>#VALUE!</v>
      </c>
      <c r="AZ59" s="258" t="e">
        <f t="shared" si="82"/>
        <v>#VALUE!</v>
      </c>
      <c r="BA59" s="258" t="e">
        <f t="shared" si="83"/>
        <v>#VALUE!</v>
      </c>
      <c r="BB59" s="259" t="e">
        <f t="shared" si="84"/>
        <v>#VALUE!</v>
      </c>
      <c r="BC59" s="261" t="e">
        <f t="shared" si="85"/>
        <v>#VALUE!</v>
      </c>
    </row>
    <row r="60" spans="1:55" s="85" customFormat="1" ht="12">
      <c r="A60" s="193">
        <v>46</v>
      </c>
      <c r="B60" s="200" t="s">
        <v>144</v>
      </c>
      <c r="C60" s="245" t="e">
        <f t="shared" si="21"/>
        <v>#VALUE!</v>
      </c>
      <c r="D60" s="246" t="e">
        <f t="shared" si="46"/>
        <v>#VALUE!</v>
      </c>
      <c r="E60" s="246" t="e">
        <f t="shared" si="47"/>
        <v>#VALUE!</v>
      </c>
      <c r="F60" s="254" t="e">
        <f t="shared" si="52"/>
        <v>#VALUE!</v>
      </c>
      <c r="G60" s="251" t="e">
        <f t="shared" si="86"/>
        <v>#VALUE!</v>
      </c>
      <c r="H60" s="200" t="s">
        <v>144</v>
      </c>
      <c r="I60" s="245" t="e">
        <f t="shared" si="23"/>
        <v>#VALUE!</v>
      </c>
      <c r="J60" s="246" t="e">
        <f t="shared" si="48"/>
        <v>#VALUE!</v>
      </c>
      <c r="K60" s="246" t="e">
        <f t="shared" si="49"/>
        <v>#VALUE!</v>
      </c>
      <c r="L60" s="254" t="e">
        <f t="shared" si="53"/>
        <v>#VALUE!</v>
      </c>
      <c r="M60" s="251" t="e">
        <f t="shared" si="89"/>
        <v>#VALUE!</v>
      </c>
      <c r="N60" s="141"/>
      <c r="O60" s="241">
        <f t="shared" si="54"/>
        <v>46</v>
      </c>
      <c r="P60" s="295" t="e">
        <f t="shared" si="55"/>
        <v>#VALUE!</v>
      </c>
      <c r="Q60" s="236" t="e">
        <f t="shared" si="56"/>
        <v>#VALUE!</v>
      </c>
      <c r="R60" s="236" t="e">
        <f t="shared" si="57"/>
        <v>#VALUE!</v>
      </c>
      <c r="S60" s="236" t="e">
        <f t="shared" si="90"/>
        <v>#VALUE!</v>
      </c>
      <c r="T60" s="295" t="e">
        <f t="shared" si="58"/>
        <v>#VALUE!</v>
      </c>
      <c r="U60" s="236" t="e">
        <f t="shared" si="59"/>
        <v>#VALUE!</v>
      </c>
      <c r="V60" s="236" t="e">
        <f t="shared" si="60"/>
        <v>#VALUE!</v>
      </c>
      <c r="W60" s="253" t="e">
        <f t="shared" si="61"/>
        <v>#VALUE!</v>
      </c>
      <c r="X60" s="257" t="e">
        <f t="shared" si="62"/>
        <v>#VALUE!</v>
      </c>
      <c r="Y60" s="258" t="e">
        <f t="shared" si="63"/>
        <v>#VALUE!</v>
      </c>
      <c r="Z60" s="258" t="e">
        <f t="shared" si="64"/>
        <v>#VALUE!</v>
      </c>
      <c r="AA60" s="258" t="e">
        <f t="shared" si="65"/>
        <v>#VALUE!</v>
      </c>
      <c r="AB60" s="258" t="e">
        <f t="shared" si="66"/>
        <v>#VALUE!</v>
      </c>
      <c r="AC60" s="258" t="e">
        <f t="shared" si="67"/>
        <v>#VALUE!</v>
      </c>
      <c r="AD60" s="259" t="e">
        <f t="shared" si="91"/>
        <v>#VALUE!</v>
      </c>
      <c r="AE60" s="259" t="e">
        <f t="shared" si="92"/>
        <v>#VALUE!</v>
      </c>
      <c r="AF60" s="257" t="e">
        <f t="shared" si="68"/>
        <v>#VALUE!</v>
      </c>
      <c r="AG60" s="258" t="e">
        <f t="shared" si="69"/>
        <v>#VALUE!</v>
      </c>
      <c r="AH60" s="258" t="e">
        <f t="shared" si="70"/>
        <v>#VALUE!</v>
      </c>
      <c r="AI60" s="258" t="e">
        <f t="shared" si="71"/>
        <v>#VALUE!</v>
      </c>
      <c r="AJ60" s="258" t="e">
        <f t="shared" si="72"/>
        <v>#VALUE!</v>
      </c>
      <c r="AK60" s="258" t="e">
        <f t="shared" si="73"/>
        <v>#VALUE!</v>
      </c>
      <c r="AL60" s="259" t="e">
        <f t="shared" si="93"/>
        <v>#VALUE!</v>
      </c>
      <c r="AM60" s="261" t="e">
        <f t="shared" si="94"/>
        <v>#VALUE!</v>
      </c>
      <c r="AN60" s="257" t="e">
        <f t="shared" si="74"/>
        <v>#VALUE!</v>
      </c>
      <c r="AO60" s="258" t="e">
        <f t="shared" si="75"/>
        <v>#VALUE!</v>
      </c>
      <c r="AP60" s="258" t="e">
        <f t="shared" si="76"/>
        <v>#VALUE!</v>
      </c>
      <c r="AQ60" s="258" t="e">
        <f t="shared" si="77"/>
        <v>#VALUE!</v>
      </c>
      <c r="AR60" s="258" t="e">
        <f t="shared" si="44"/>
        <v>#VALUE!</v>
      </c>
      <c r="AS60" s="258" t="e">
        <f t="shared" si="45"/>
        <v>#VALUE!</v>
      </c>
      <c r="AT60" s="259" t="e">
        <f t="shared" si="87"/>
        <v>#VALUE!</v>
      </c>
      <c r="AU60" s="259" t="e">
        <f t="shared" si="88"/>
        <v>#VALUE!</v>
      </c>
      <c r="AV60" s="257" t="e">
        <f t="shared" si="78"/>
        <v>#VALUE!</v>
      </c>
      <c r="AW60" s="258" t="e">
        <f t="shared" si="79"/>
        <v>#VALUE!</v>
      </c>
      <c r="AX60" s="258" t="e">
        <f t="shared" si="80"/>
        <v>#VALUE!</v>
      </c>
      <c r="AY60" s="258" t="e">
        <f t="shared" si="81"/>
        <v>#VALUE!</v>
      </c>
      <c r="AZ60" s="258" t="e">
        <f t="shared" si="82"/>
        <v>#VALUE!</v>
      </c>
      <c r="BA60" s="258" t="e">
        <f t="shared" si="83"/>
        <v>#VALUE!</v>
      </c>
      <c r="BB60" s="259" t="e">
        <f t="shared" si="84"/>
        <v>#VALUE!</v>
      </c>
      <c r="BC60" s="261" t="e">
        <f t="shared" si="85"/>
        <v>#VALUE!</v>
      </c>
    </row>
    <row r="61" spans="1:55" ht="12.75">
      <c r="A61" s="193">
        <v>47</v>
      </c>
      <c r="B61" s="200" t="s">
        <v>144</v>
      </c>
      <c r="C61" s="245" t="e">
        <f t="shared" si="21"/>
        <v>#VALUE!</v>
      </c>
      <c r="D61" s="246" t="e">
        <f t="shared" si="46"/>
        <v>#VALUE!</v>
      </c>
      <c r="E61" s="246" t="e">
        <f t="shared" si="47"/>
        <v>#VALUE!</v>
      </c>
      <c r="F61" s="254" t="e">
        <f t="shared" si="52"/>
        <v>#VALUE!</v>
      </c>
      <c r="G61" s="251" t="e">
        <f t="shared" si="86"/>
        <v>#VALUE!</v>
      </c>
      <c r="H61" s="200" t="s">
        <v>144</v>
      </c>
      <c r="I61" s="245" t="e">
        <f t="shared" si="23"/>
        <v>#VALUE!</v>
      </c>
      <c r="J61" s="246" t="e">
        <f t="shared" si="48"/>
        <v>#VALUE!</v>
      </c>
      <c r="K61" s="246" t="e">
        <f t="shared" si="49"/>
        <v>#VALUE!</v>
      </c>
      <c r="L61" s="254" t="e">
        <f t="shared" si="53"/>
        <v>#VALUE!</v>
      </c>
      <c r="M61" s="251" t="e">
        <f t="shared" si="89"/>
        <v>#VALUE!</v>
      </c>
      <c r="N61" s="141"/>
      <c r="O61" s="241">
        <f t="shared" si="54"/>
        <v>47</v>
      </c>
      <c r="P61" s="295" t="e">
        <f t="shared" si="55"/>
        <v>#VALUE!</v>
      </c>
      <c r="Q61" s="236" t="e">
        <f t="shared" si="56"/>
        <v>#VALUE!</v>
      </c>
      <c r="R61" s="236" t="e">
        <f t="shared" si="57"/>
        <v>#VALUE!</v>
      </c>
      <c r="S61" s="236" t="e">
        <f t="shared" si="90"/>
        <v>#VALUE!</v>
      </c>
      <c r="T61" s="295" t="e">
        <f t="shared" si="58"/>
        <v>#VALUE!</v>
      </c>
      <c r="U61" s="236" t="e">
        <f t="shared" si="59"/>
        <v>#VALUE!</v>
      </c>
      <c r="V61" s="236" t="e">
        <f t="shared" si="60"/>
        <v>#VALUE!</v>
      </c>
      <c r="W61" s="253" t="e">
        <f t="shared" si="61"/>
        <v>#VALUE!</v>
      </c>
      <c r="X61" s="257" t="e">
        <f t="shared" si="62"/>
        <v>#VALUE!</v>
      </c>
      <c r="Y61" s="258" t="e">
        <f t="shared" si="63"/>
        <v>#VALUE!</v>
      </c>
      <c r="Z61" s="258" t="e">
        <f t="shared" si="64"/>
        <v>#VALUE!</v>
      </c>
      <c r="AA61" s="258" t="e">
        <f t="shared" si="65"/>
        <v>#VALUE!</v>
      </c>
      <c r="AB61" s="258" t="e">
        <f t="shared" si="66"/>
        <v>#VALUE!</v>
      </c>
      <c r="AC61" s="258" t="e">
        <f t="shared" si="67"/>
        <v>#VALUE!</v>
      </c>
      <c r="AD61" s="259" t="e">
        <f t="shared" si="91"/>
        <v>#VALUE!</v>
      </c>
      <c r="AE61" s="259" t="e">
        <f t="shared" si="92"/>
        <v>#VALUE!</v>
      </c>
      <c r="AF61" s="257" t="e">
        <f t="shared" si="68"/>
        <v>#VALUE!</v>
      </c>
      <c r="AG61" s="258" t="e">
        <f t="shared" si="69"/>
        <v>#VALUE!</v>
      </c>
      <c r="AH61" s="258" t="e">
        <f t="shared" si="70"/>
        <v>#VALUE!</v>
      </c>
      <c r="AI61" s="258" t="e">
        <f t="shared" si="71"/>
        <v>#VALUE!</v>
      </c>
      <c r="AJ61" s="258" t="e">
        <f t="shared" si="72"/>
        <v>#VALUE!</v>
      </c>
      <c r="AK61" s="258" t="e">
        <f t="shared" si="73"/>
        <v>#VALUE!</v>
      </c>
      <c r="AL61" s="259" t="e">
        <f t="shared" si="93"/>
        <v>#VALUE!</v>
      </c>
      <c r="AM61" s="261" t="e">
        <f t="shared" si="94"/>
        <v>#VALUE!</v>
      </c>
      <c r="AN61" s="257" t="e">
        <f t="shared" si="74"/>
        <v>#VALUE!</v>
      </c>
      <c r="AO61" s="258" t="e">
        <f t="shared" si="75"/>
        <v>#VALUE!</v>
      </c>
      <c r="AP61" s="258" t="e">
        <f t="shared" si="76"/>
        <v>#VALUE!</v>
      </c>
      <c r="AQ61" s="258" t="e">
        <f t="shared" si="77"/>
        <v>#VALUE!</v>
      </c>
      <c r="AR61" s="258" t="e">
        <f t="shared" si="44"/>
        <v>#VALUE!</v>
      </c>
      <c r="AS61" s="258" t="e">
        <f t="shared" si="45"/>
        <v>#VALUE!</v>
      </c>
      <c r="AT61" s="259" t="e">
        <f t="shared" si="87"/>
        <v>#VALUE!</v>
      </c>
      <c r="AU61" s="259" t="e">
        <f t="shared" si="88"/>
        <v>#VALUE!</v>
      </c>
      <c r="AV61" s="257" t="e">
        <f t="shared" si="78"/>
        <v>#VALUE!</v>
      </c>
      <c r="AW61" s="258" t="e">
        <f t="shared" si="79"/>
        <v>#VALUE!</v>
      </c>
      <c r="AX61" s="258" t="e">
        <f t="shared" si="80"/>
        <v>#VALUE!</v>
      </c>
      <c r="AY61" s="258" t="e">
        <f t="shared" si="81"/>
        <v>#VALUE!</v>
      </c>
      <c r="AZ61" s="258" t="e">
        <f t="shared" si="82"/>
        <v>#VALUE!</v>
      </c>
      <c r="BA61" s="258" t="e">
        <f t="shared" si="83"/>
        <v>#VALUE!</v>
      </c>
      <c r="BB61" s="259" t="e">
        <f t="shared" si="84"/>
        <v>#VALUE!</v>
      </c>
      <c r="BC61" s="261" t="e">
        <f t="shared" si="85"/>
        <v>#VALUE!</v>
      </c>
    </row>
    <row r="62" spans="1:55" ht="12.75">
      <c r="A62" s="193">
        <v>48</v>
      </c>
      <c r="B62" s="200" t="s">
        <v>144</v>
      </c>
      <c r="C62" s="245" t="e">
        <f t="shared" si="21"/>
        <v>#VALUE!</v>
      </c>
      <c r="D62" s="246" t="e">
        <f t="shared" si="46"/>
        <v>#VALUE!</v>
      </c>
      <c r="E62" s="246" t="e">
        <f t="shared" si="47"/>
        <v>#VALUE!</v>
      </c>
      <c r="F62" s="254" t="e">
        <f t="shared" si="52"/>
        <v>#VALUE!</v>
      </c>
      <c r="G62" s="251" t="e">
        <f t="shared" si="86"/>
        <v>#VALUE!</v>
      </c>
      <c r="H62" s="200" t="s">
        <v>144</v>
      </c>
      <c r="I62" s="245" t="e">
        <f t="shared" si="23"/>
        <v>#VALUE!</v>
      </c>
      <c r="J62" s="246" t="e">
        <f t="shared" si="48"/>
        <v>#VALUE!</v>
      </c>
      <c r="K62" s="246" t="e">
        <f t="shared" si="49"/>
        <v>#VALUE!</v>
      </c>
      <c r="L62" s="254" t="e">
        <f t="shared" si="53"/>
        <v>#VALUE!</v>
      </c>
      <c r="M62" s="251" t="e">
        <f t="shared" si="89"/>
        <v>#VALUE!</v>
      </c>
      <c r="N62" s="141"/>
      <c r="O62" s="241">
        <f t="shared" si="54"/>
        <v>48</v>
      </c>
      <c r="P62" s="295" t="e">
        <f t="shared" si="55"/>
        <v>#VALUE!</v>
      </c>
      <c r="Q62" s="236" t="e">
        <f t="shared" si="56"/>
        <v>#VALUE!</v>
      </c>
      <c r="R62" s="236" t="e">
        <f t="shared" si="57"/>
        <v>#VALUE!</v>
      </c>
      <c r="S62" s="236" t="e">
        <f t="shared" si="90"/>
        <v>#VALUE!</v>
      </c>
      <c r="T62" s="295" t="e">
        <f t="shared" si="58"/>
        <v>#VALUE!</v>
      </c>
      <c r="U62" s="236" t="e">
        <f t="shared" si="59"/>
        <v>#VALUE!</v>
      </c>
      <c r="V62" s="236" t="e">
        <f t="shared" si="60"/>
        <v>#VALUE!</v>
      </c>
      <c r="W62" s="253" t="e">
        <f t="shared" si="61"/>
        <v>#VALUE!</v>
      </c>
      <c r="X62" s="257" t="e">
        <f t="shared" si="62"/>
        <v>#VALUE!</v>
      </c>
      <c r="Y62" s="258" t="e">
        <f t="shared" si="63"/>
        <v>#VALUE!</v>
      </c>
      <c r="Z62" s="258" t="e">
        <f t="shared" si="64"/>
        <v>#VALUE!</v>
      </c>
      <c r="AA62" s="258" t="e">
        <f t="shared" si="65"/>
        <v>#VALUE!</v>
      </c>
      <c r="AB62" s="258" t="e">
        <f t="shared" si="66"/>
        <v>#VALUE!</v>
      </c>
      <c r="AC62" s="258" t="e">
        <f t="shared" si="67"/>
        <v>#VALUE!</v>
      </c>
      <c r="AD62" s="259" t="e">
        <f t="shared" si="91"/>
        <v>#VALUE!</v>
      </c>
      <c r="AE62" s="259" t="e">
        <f t="shared" si="92"/>
        <v>#VALUE!</v>
      </c>
      <c r="AF62" s="257" t="e">
        <f t="shared" si="68"/>
        <v>#VALUE!</v>
      </c>
      <c r="AG62" s="258" t="e">
        <f t="shared" si="69"/>
        <v>#VALUE!</v>
      </c>
      <c r="AH62" s="258" t="e">
        <f t="shared" si="70"/>
        <v>#VALUE!</v>
      </c>
      <c r="AI62" s="258" t="e">
        <f t="shared" si="71"/>
        <v>#VALUE!</v>
      </c>
      <c r="AJ62" s="258" t="e">
        <f t="shared" si="72"/>
        <v>#VALUE!</v>
      </c>
      <c r="AK62" s="258" t="e">
        <f t="shared" si="73"/>
        <v>#VALUE!</v>
      </c>
      <c r="AL62" s="259" t="e">
        <f t="shared" si="93"/>
        <v>#VALUE!</v>
      </c>
      <c r="AM62" s="261" t="e">
        <f t="shared" si="94"/>
        <v>#VALUE!</v>
      </c>
      <c r="AN62" s="257" t="e">
        <f t="shared" si="74"/>
        <v>#VALUE!</v>
      </c>
      <c r="AO62" s="258" t="e">
        <f t="shared" si="75"/>
        <v>#VALUE!</v>
      </c>
      <c r="AP62" s="258" t="e">
        <f t="shared" si="76"/>
        <v>#VALUE!</v>
      </c>
      <c r="AQ62" s="258" t="e">
        <f t="shared" si="77"/>
        <v>#VALUE!</v>
      </c>
      <c r="AR62" s="258" t="e">
        <f t="shared" si="44"/>
        <v>#VALUE!</v>
      </c>
      <c r="AS62" s="258" t="e">
        <f t="shared" si="45"/>
        <v>#VALUE!</v>
      </c>
      <c r="AT62" s="259" t="e">
        <f t="shared" si="87"/>
        <v>#VALUE!</v>
      </c>
      <c r="AU62" s="259" t="e">
        <f t="shared" si="88"/>
        <v>#VALUE!</v>
      </c>
      <c r="AV62" s="257" t="e">
        <f t="shared" si="78"/>
        <v>#VALUE!</v>
      </c>
      <c r="AW62" s="258" t="e">
        <f t="shared" si="79"/>
        <v>#VALUE!</v>
      </c>
      <c r="AX62" s="258" t="e">
        <f t="shared" si="80"/>
        <v>#VALUE!</v>
      </c>
      <c r="AY62" s="258" t="e">
        <f t="shared" si="81"/>
        <v>#VALUE!</v>
      </c>
      <c r="AZ62" s="258" t="e">
        <f t="shared" si="82"/>
        <v>#VALUE!</v>
      </c>
      <c r="BA62" s="258" t="e">
        <f t="shared" si="83"/>
        <v>#VALUE!</v>
      </c>
      <c r="BB62" s="259" t="e">
        <f t="shared" si="84"/>
        <v>#VALUE!</v>
      </c>
      <c r="BC62" s="261" t="e">
        <f t="shared" si="85"/>
        <v>#VALUE!</v>
      </c>
    </row>
    <row r="63" spans="1:55" ht="12.75">
      <c r="A63" s="193">
        <v>49</v>
      </c>
      <c r="B63" s="200" t="s">
        <v>144</v>
      </c>
      <c r="C63" s="245" t="e">
        <f t="shared" si="21"/>
        <v>#VALUE!</v>
      </c>
      <c r="D63" s="246" t="e">
        <f t="shared" si="46"/>
        <v>#VALUE!</v>
      </c>
      <c r="E63" s="246" t="e">
        <f t="shared" si="47"/>
        <v>#VALUE!</v>
      </c>
      <c r="F63" s="254" t="e">
        <f t="shared" si="52"/>
        <v>#VALUE!</v>
      </c>
      <c r="G63" s="251" t="e">
        <f t="shared" si="86"/>
        <v>#VALUE!</v>
      </c>
      <c r="H63" s="200" t="s">
        <v>144</v>
      </c>
      <c r="I63" s="245" t="e">
        <f t="shared" si="23"/>
        <v>#VALUE!</v>
      </c>
      <c r="J63" s="246" t="e">
        <f t="shared" si="48"/>
        <v>#VALUE!</v>
      </c>
      <c r="K63" s="246" t="e">
        <f t="shared" si="49"/>
        <v>#VALUE!</v>
      </c>
      <c r="L63" s="254" t="e">
        <f t="shared" si="53"/>
        <v>#VALUE!</v>
      </c>
      <c r="M63" s="251" t="e">
        <f t="shared" si="89"/>
        <v>#VALUE!</v>
      </c>
      <c r="N63" s="141"/>
      <c r="O63" s="241">
        <f t="shared" si="54"/>
        <v>49</v>
      </c>
      <c r="P63" s="295" t="e">
        <f t="shared" si="55"/>
        <v>#VALUE!</v>
      </c>
      <c r="Q63" s="236" t="e">
        <f t="shared" si="56"/>
        <v>#VALUE!</v>
      </c>
      <c r="R63" s="236" t="e">
        <f t="shared" si="57"/>
        <v>#VALUE!</v>
      </c>
      <c r="S63" s="236" t="e">
        <f t="shared" si="90"/>
        <v>#VALUE!</v>
      </c>
      <c r="T63" s="295" t="e">
        <f t="shared" si="58"/>
        <v>#VALUE!</v>
      </c>
      <c r="U63" s="236" t="e">
        <f t="shared" si="59"/>
        <v>#VALUE!</v>
      </c>
      <c r="V63" s="236" t="e">
        <f t="shared" si="60"/>
        <v>#VALUE!</v>
      </c>
      <c r="W63" s="253" t="e">
        <f t="shared" si="61"/>
        <v>#VALUE!</v>
      </c>
      <c r="X63" s="257" t="e">
        <f t="shared" si="62"/>
        <v>#VALUE!</v>
      </c>
      <c r="Y63" s="258" t="e">
        <f t="shared" si="63"/>
        <v>#VALUE!</v>
      </c>
      <c r="Z63" s="258" t="e">
        <f t="shared" si="64"/>
        <v>#VALUE!</v>
      </c>
      <c r="AA63" s="258" t="e">
        <f t="shared" si="65"/>
        <v>#VALUE!</v>
      </c>
      <c r="AB63" s="258" t="e">
        <f t="shared" si="66"/>
        <v>#VALUE!</v>
      </c>
      <c r="AC63" s="258" t="e">
        <f t="shared" si="67"/>
        <v>#VALUE!</v>
      </c>
      <c r="AD63" s="259" t="e">
        <f t="shared" si="91"/>
        <v>#VALUE!</v>
      </c>
      <c r="AE63" s="259" t="e">
        <f t="shared" si="92"/>
        <v>#VALUE!</v>
      </c>
      <c r="AF63" s="257" t="e">
        <f t="shared" si="68"/>
        <v>#VALUE!</v>
      </c>
      <c r="AG63" s="258" t="e">
        <f t="shared" si="69"/>
        <v>#VALUE!</v>
      </c>
      <c r="AH63" s="258" t="e">
        <f t="shared" si="70"/>
        <v>#VALUE!</v>
      </c>
      <c r="AI63" s="258" t="e">
        <f t="shared" si="71"/>
        <v>#VALUE!</v>
      </c>
      <c r="AJ63" s="258" t="e">
        <f t="shared" si="72"/>
        <v>#VALUE!</v>
      </c>
      <c r="AK63" s="258" t="e">
        <f t="shared" si="73"/>
        <v>#VALUE!</v>
      </c>
      <c r="AL63" s="259" t="e">
        <f t="shared" si="93"/>
        <v>#VALUE!</v>
      </c>
      <c r="AM63" s="261" t="e">
        <f t="shared" si="94"/>
        <v>#VALUE!</v>
      </c>
      <c r="AN63" s="257" t="e">
        <f t="shared" si="74"/>
        <v>#VALUE!</v>
      </c>
      <c r="AO63" s="258" t="e">
        <f t="shared" si="75"/>
        <v>#VALUE!</v>
      </c>
      <c r="AP63" s="258" t="e">
        <f t="shared" si="76"/>
        <v>#VALUE!</v>
      </c>
      <c r="AQ63" s="258" t="e">
        <f t="shared" si="77"/>
        <v>#VALUE!</v>
      </c>
      <c r="AR63" s="258" t="e">
        <f t="shared" si="44"/>
        <v>#VALUE!</v>
      </c>
      <c r="AS63" s="258" t="e">
        <f t="shared" si="45"/>
        <v>#VALUE!</v>
      </c>
      <c r="AT63" s="259" t="e">
        <f t="shared" si="87"/>
        <v>#VALUE!</v>
      </c>
      <c r="AU63" s="259" t="e">
        <f t="shared" si="88"/>
        <v>#VALUE!</v>
      </c>
      <c r="AV63" s="257" t="e">
        <f t="shared" si="78"/>
        <v>#VALUE!</v>
      </c>
      <c r="AW63" s="258" t="e">
        <f t="shared" si="79"/>
        <v>#VALUE!</v>
      </c>
      <c r="AX63" s="258" t="e">
        <f t="shared" si="80"/>
        <v>#VALUE!</v>
      </c>
      <c r="AY63" s="258" t="e">
        <f t="shared" si="81"/>
        <v>#VALUE!</v>
      </c>
      <c r="AZ63" s="258" t="e">
        <f t="shared" si="82"/>
        <v>#VALUE!</v>
      </c>
      <c r="BA63" s="258" t="e">
        <f t="shared" si="83"/>
        <v>#VALUE!</v>
      </c>
      <c r="BB63" s="259" t="e">
        <f t="shared" si="84"/>
        <v>#VALUE!</v>
      </c>
      <c r="BC63" s="261" t="e">
        <f t="shared" si="85"/>
        <v>#VALUE!</v>
      </c>
    </row>
    <row r="64" spans="1:55" ht="12.75">
      <c r="A64" s="193">
        <v>50</v>
      </c>
      <c r="B64" s="200" t="s">
        <v>144</v>
      </c>
      <c r="C64" s="245" t="e">
        <f t="shared" si="21"/>
        <v>#VALUE!</v>
      </c>
      <c r="D64" s="246" t="e">
        <f t="shared" si="46"/>
        <v>#VALUE!</v>
      </c>
      <c r="E64" s="246" t="e">
        <f t="shared" si="47"/>
        <v>#VALUE!</v>
      </c>
      <c r="F64" s="254" t="e">
        <f t="shared" si="52"/>
        <v>#VALUE!</v>
      </c>
      <c r="G64" s="251" t="e">
        <f t="shared" si="86"/>
        <v>#VALUE!</v>
      </c>
      <c r="H64" s="200" t="s">
        <v>144</v>
      </c>
      <c r="I64" s="245" t="e">
        <f t="shared" si="23"/>
        <v>#VALUE!</v>
      </c>
      <c r="J64" s="246" t="e">
        <f t="shared" si="48"/>
        <v>#VALUE!</v>
      </c>
      <c r="K64" s="246" t="e">
        <f t="shared" si="49"/>
        <v>#VALUE!</v>
      </c>
      <c r="L64" s="254" t="e">
        <f t="shared" si="53"/>
        <v>#VALUE!</v>
      </c>
      <c r="M64" s="251" t="e">
        <f t="shared" si="89"/>
        <v>#VALUE!</v>
      </c>
      <c r="N64" s="141"/>
      <c r="O64" s="241">
        <f t="shared" si="54"/>
        <v>50</v>
      </c>
      <c r="P64" s="295" t="e">
        <f t="shared" si="55"/>
        <v>#VALUE!</v>
      </c>
      <c r="Q64" s="236" t="e">
        <f t="shared" si="56"/>
        <v>#VALUE!</v>
      </c>
      <c r="R64" s="236" t="e">
        <f t="shared" si="57"/>
        <v>#VALUE!</v>
      </c>
      <c r="S64" s="236" t="e">
        <f t="shared" si="90"/>
        <v>#VALUE!</v>
      </c>
      <c r="T64" s="295" t="e">
        <f t="shared" si="58"/>
        <v>#VALUE!</v>
      </c>
      <c r="U64" s="236" t="e">
        <f t="shared" si="59"/>
        <v>#VALUE!</v>
      </c>
      <c r="V64" s="236" t="e">
        <f t="shared" si="60"/>
        <v>#VALUE!</v>
      </c>
      <c r="W64" s="253" t="e">
        <f t="shared" si="61"/>
        <v>#VALUE!</v>
      </c>
      <c r="X64" s="257" t="e">
        <f t="shared" si="62"/>
        <v>#VALUE!</v>
      </c>
      <c r="Y64" s="258" t="e">
        <f t="shared" si="63"/>
        <v>#VALUE!</v>
      </c>
      <c r="Z64" s="258" t="e">
        <f t="shared" si="64"/>
        <v>#VALUE!</v>
      </c>
      <c r="AA64" s="258" t="e">
        <f t="shared" si="65"/>
        <v>#VALUE!</v>
      </c>
      <c r="AB64" s="258" t="e">
        <f t="shared" si="66"/>
        <v>#VALUE!</v>
      </c>
      <c r="AC64" s="258" t="e">
        <f t="shared" si="67"/>
        <v>#VALUE!</v>
      </c>
      <c r="AD64" s="259" t="e">
        <f t="shared" si="91"/>
        <v>#VALUE!</v>
      </c>
      <c r="AE64" s="259" t="e">
        <f t="shared" si="92"/>
        <v>#VALUE!</v>
      </c>
      <c r="AF64" s="257" t="e">
        <f t="shared" si="68"/>
        <v>#VALUE!</v>
      </c>
      <c r="AG64" s="258" t="e">
        <f t="shared" si="69"/>
        <v>#VALUE!</v>
      </c>
      <c r="AH64" s="258" t="e">
        <f t="shared" si="70"/>
        <v>#VALUE!</v>
      </c>
      <c r="AI64" s="258" t="e">
        <f t="shared" si="71"/>
        <v>#VALUE!</v>
      </c>
      <c r="AJ64" s="258" t="e">
        <f t="shared" si="72"/>
        <v>#VALUE!</v>
      </c>
      <c r="AK64" s="258" t="e">
        <f t="shared" si="73"/>
        <v>#VALUE!</v>
      </c>
      <c r="AL64" s="259" t="e">
        <f t="shared" si="93"/>
        <v>#VALUE!</v>
      </c>
      <c r="AM64" s="261" t="e">
        <f t="shared" si="94"/>
        <v>#VALUE!</v>
      </c>
      <c r="AN64" s="257" t="e">
        <f t="shared" si="74"/>
        <v>#VALUE!</v>
      </c>
      <c r="AO64" s="258" t="e">
        <f t="shared" si="75"/>
        <v>#VALUE!</v>
      </c>
      <c r="AP64" s="258" t="e">
        <f t="shared" si="76"/>
        <v>#VALUE!</v>
      </c>
      <c r="AQ64" s="258" t="e">
        <f t="shared" si="77"/>
        <v>#VALUE!</v>
      </c>
      <c r="AR64" s="258" t="e">
        <f t="shared" si="44"/>
        <v>#VALUE!</v>
      </c>
      <c r="AS64" s="258" t="e">
        <f t="shared" si="45"/>
        <v>#VALUE!</v>
      </c>
      <c r="AT64" s="259" t="e">
        <f t="shared" si="87"/>
        <v>#VALUE!</v>
      </c>
      <c r="AU64" s="259" t="e">
        <f t="shared" si="88"/>
        <v>#VALUE!</v>
      </c>
      <c r="AV64" s="257" t="e">
        <f t="shared" si="78"/>
        <v>#VALUE!</v>
      </c>
      <c r="AW64" s="258" t="e">
        <f t="shared" si="79"/>
        <v>#VALUE!</v>
      </c>
      <c r="AX64" s="258" t="e">
        <f t="shared" si="80"/>
        <v>#VALUE!</v>
      </c>
      <c r="AY64" s="258" t="e">
        <f t="shared" si="81"/>
        <v>#VALUE!</v>
      </c>
      <c r="AZ64" s="258" t="e">
        <f t="shared" si="82"/>
        <v>#VALUE!</v>
      </c>
      <c r="BA64" s="258" t="e">
        <f t="shared" si="83"/>
        <v>#VALUE!</v>
      </c>
      <c r="BB64" s="259" t="e">
        <f t="shared" si="84"/>
        <v>#VALUE!</v>
      </c>
      <c r="BC64" s="261" t="e">
        <f t="shared" si="85"/>
        <v>#VALUE!</v>
      </c>
    </row>
    <row r="65" spans="1:55" ht="12.75">
      <c r="A65" s="193">
        <v>51</v>
      </c>
      <c r="B65" s="200" t="s">
        <v>144</v>
      </c>
      <c r="C65" s="245" t="e">
        <f t="shared" si="21"/>
        <v>#VALUE!</v>
      </c>
      <c r="D65" s="246" t="e">
        <f t="shared" si="46"/>
        <v>#VALUE!</v>
      </c>
      <c r="E65" s="246" t="e">
        <f t="shared" si="47"/>
        <v>#VALUE!</v>
      </c>
      <c r="F65" s="254" t="e">
        <f t="shared" si="52"/>
        <v>#VALUE!</v>
      </c>
      <c r="G65" s="251" t="e">
        <f t="shared" si="86"/>
        <v>#VALUE!</v>
      </c>
      <c r="H65" s="200" t="s">
        <v>144</v>
      </c>
      <c r="I65" s="245" t="e">
        <f t="shared" si="23"/>
        <v>#VALUE!</v>
      </c>
      <c r="J65" s="246" t="e">
        <f t="shared" si="48"/>
        <v>#VALUE!</v>
      </c>
      <c r="K65" s="246" t="e">
        <f t="shared" si="49"/>
        <v>#VALUE!</v>
      </c>
      <c r="L65" s="254" t="e">
        <f t="shared" si="53"/>
        <v>#VALUE!</v>
      </c>
      <c r="M65" s="251" t="e">
        <f t="shared" si="89"/>
        <v>#VALUE!</v>
      </c>
      <c r="N65" s="141"/>
      <c r="O65" s="241">
        <f t="shared" si="54"/>
        <v>51</v>
      </c>
      <c r="P65" s="295" t="e">
        <f t="shared" si="55"/>
        <v>#VALUE!</v>
      </c>
      <c r="Q65" s="236" t="e">
        <f t="shared" si="56"/>
        <v>#VALUE!</v>
      </c>
      <c r="R65" s="236" t="e">
        <f t="shared" si="57"/>
        <v>#VALUE!</v>
      </c>
      <c r="S65" s="236" t="e">
        <f t="shared" si="90"/>
        <v>#VALUE!</v>
      </c>
      <c r="T65" s="295" t="e">
        <f t="shared" si="58"/>
        <v>#VALUE!</v>
      </c>
      <c r="U65" s="236" t="e">
        <f t="shared" si="59"/>
        <v>#VALUE!</v>
      </c>
      <c r="V65" s="236" t="e">
        <f t="shared" si="60"/>
        <v>#VALUE!</v>
      </c>
      <c r="W65" s="253" t="e">
        <f t="shared" si="61"/>
        <v>#VALUE!</v>
      </c>
      <c r="X65" s="257" t="e">
        <f t="shared" si="62"/>
        <v>#VALUE!</v>
      </c>
      <c r="Y65" s="258" t="e">
        <f t="shared" si="63"/>
        <v>#VALUE!</v>
      </c>
      <c r="Z65" s="258" t="e">
        <f t="shared" si="64"/>
        <v>#VALUE!</v>
      </c>
      <c r="AA65" s="258" t="e">
        <f t="shared" si="65"/>
        <v>#VALUE!</v>
      </c>
      <c r="AB65" s="258" t="e">
        <f t="shared" si="66"/>
        <v>#VALUE!</v>
      </c>
      <c r="AC65" s="258" t="e">
        <f t="shared" si="67"/>
        <v>#VALUE!</v>
      </c>
      <c r="AD65" s="259" t="e">
        <f t="shared" si="91"/>
        <v>#VALUE!</v>
      </c>
      <c r="AE65" s="259" t="e">
        <f t="shared" si="92"/>
        <v>#VALUE!</v>
      </c>
      <c r="AF65" s="257" t="e">
        <f t="shared" si="68"/>
        <v>#VALUE!</v>
      </c>
      <c r="AG65" s="258" t="e">
        <f t="shared" si="69"/>
        <v>#VALUE!</v>
      </c>
      <c r="AH65" s="258" t="e">
        <f t="shared" si="70"/>
        <v>#VALUE!</v>
      </c>
      <c r="AI65" s="258" t="e">
        <f t="shared" si="71"/>
        <v>#VALUE!</v>
      </c>
      <c r="AJ65" s="258" t="e">
        <f t="shared" si="72"/>
        <v>#VALUE!</v>
      </c>
      <c r="AK65" s="258" t="e">
        <f t="shared" si="73"/>
        <v>#VALUE!</v>
      </c>
      <c r="AL65" s="259" t="e">
        <f t="shared" si="93"/>
        <v>#VALUE!</v>
      </c>
      <c r="AM65" s="261" t="e">
        <f t="shared" si="94"/>
        <v>#VALUE!</v>
      </c>
      <c r="AN65" s="257" t="e">
        <f t="shared" si="74"/>
        <v>#VALUE!</v>
      </c>
      <c r="AO65" s="258" t="e">
        <f t="shared" si="75"/>
        <v>#VALUE!</v>
      </c>
      <c r="AP65" s="258" t="e">
        <f t="shared" si="76"/>
        <v>#VALUE!</v>
      </c>
      <c r="AQ65" s="258" t="e">
        <f t="shared" si="77"/>
        <v>#VALUE!</v>
      </c>
      <c r="AR65" s="258" t="e">
        <f t="shared" si="44"/>
        <v>#VALUE!</v>
      </c>
      <c r="AS65" s="258" t="e">
        <f t="shared" si="45"/>
        <v>#VALUE!</v>
      </c>
      <c r="AT65" s="259" t="e">
        <f t="shared" si="87"/>
        <v>#VALUE!</v>
      </c>
      <c r="AU65" s="259" t="e">
        <f t="shared" si="88"/>
        <v>#VALUE!</v>
      </c>
      <c r="AV65" s="257" t="e">
        <f t="shared" si="78"/>
        <v>#VALUE!</v>
      </c>
      <c r="AW65" s="258" t="e">
        <f t="shared" si="79"/>
        <v>#VALUE!</v>
      </c>
      <c r="AX65" s="258" t="e">
        <f t="shared" si="80"/>
        <v>#VALUE!</v>
      </c>
      <c r="AY65" s="258" t="e">
        <f t="shared" si="81"/>
        <v>#VALUE!</v>
      </c>
      <c r="AZ65" s="258" t="e">
        <f t="shared" si="82"/>
        <v>#VALUE!</v>
      </c>
      <c r="BA65" s="258" t="e">
        <f t="shared" si="83"/>
        <v>#VALUE!</v>
      </c>
      <c r="BB65" s="259" t="e">
        <f t="shared" si="84"/>
        <v>#VALUE!</v>
      </c>
      <c r="BC65" s="261" t="e">
        <f t="shared" si="85"/>
        <v>#VALUE!</v>
      </c>
    </row>
    <row r="66" spans="1:55" ht="12.75">
      <c r="A66" s="193">
        <v>52</v>
      </c>
      <c r="B66" s="200" t="s">
        <v>144</v>
      </c>
      <c r="C66" s="245" t="e">
        <f t="shared" si="21"/>
        <v>#VALUE!</v>
      </c>
      <c r="D66" s="246" t="e">
        <f t="shared" si="46"/>
        <v>#VALUE!</v>
      </c>
      <c r="E66" s="246" t="e">
        <f t="shared" si="47"/>
        <v>#VALUE!</v>
      </c>
      <c r="F66" s="254" t="e">
        <f t="shared" si="52"/>
        <v>#VALUE!</v>
      </c>
      <c r="G66" s="251" t="e">
        <f t="shared" si="86"/>
        <v>#VALUE!</v>
      </c>
      <c r="H66" s="200" t="s">
        <v>144</v>
      </c>
      <c r="I66" s="245" t="e">
        <f t="shared" si="23"/>
        <v>#VALUE!</v>
      </c>
      <c r="J66" s="246" t="e">
        <f t="shared" si="48"/>
        <v>#VALUE!</v>
      </c>
      <c r="K66" s="246" t="e">
        <f t="shared" si="49"/>
        <v>#VALUE!</v>
      </c>
      <c r="L66" s="254" t="e">
        <f t="shared" si="53"/>
        <v>#VALUE!</v>
      </c>
      <c r="M66" s="251" t="e">
        <f t="shared" si="89"/>
        <v>#VALUE!</v>
      </c>
      <c r="N66" s="141"/>
      <c r="O66" s="241">
        <f t="shared" si="54"/>
        <v>52</v>
      </c>
      <c r="P66" s="295" t="e">
        <f t="shared" si="55"/>
        <v>#VALUE!</v>
      </c>
      <c r="Q66" s="236" t="e">
        <f t="shared" si="56"/>
        <v>#VALUE!</v>
      </c>
      <c r="R66" s="236" t="e">
        <f t="shared" si="57"/>
        <v>#VALUE!</v>
      </c>
      <c r="S66" s="236" t="e">
        <f t="shared" si="90"/>
        <v>#VALUE!</v>
      </c>
      <c r="T66" s="295" t="e">
        <f t="shared" si="58"/>
        <v>#VALUE!</v>
      </c>
      <c r="U66" s="236" t="e">
        <f t="shared" si="59"/>
        <v>#VALUE!</v>
      </c>
      <c r="V66" s="236" t="e">
        <f t="shared" si="60"/>
        <v>#VALUE!</v>
      </c>
      <c r="W66" s="253" t="e">
        <f t="shared" si="61"/>
        <v>#VALUE!</v>
      </c>
      <c r="X66" s="257" t="e">
        <f t="shared" si="62"/>
        <v>#VALUE!</v>
      </c>
      <c r="Y66" s="258" t="e">
        <f t="shared" si="63"/>
        <v>#VALUE!</v>
      </c>
      <c r="Z66" s="258" t="e">
        <f t="shared" si="64"/>
        <v>#VALUE!</v>
      </c>
      <c r="AA66" s="258" t="e">
        <f t="shared" si="65"/>
        <v>#VALUE!</v>
      </c>
      <c r="AB66" s="258" t="e">
        <f t="shared" si="66"/>
        <v>#VALUE!</v>
      </c>
      <c r="AC66" s="258" t="e">
        <f t="shared" si="67"/>
        <v>#VALUE!</v>
      </c>
      <c r="AD66" s="259" t="e">
        <f t="shared" si="91"/>
        <v>#VALUE!</v>
      </c>
      <c r="AE66" s="259" t="e">
        <f t="shared" si="92"/>
        <v>#VALUE!</v>
      </c>
      <c r="AF66" s="257" t="e">
        <f t="shared" si="68"/>
        <v>#VALUE!</v>
      </c>
      <c r="AG66" s="258" t="e">
        <f t="shared" si="69"/>
        <v>#VALUE!</v>
      </c>
      <c r="AH66" s="258" t="e">
        <f t="shared" si="70"/>
        <v>#VALUE!</v>
      </c>
      <c r="AI66" s="258" t="e">
        <f t="shared" si="71"/>
        <v>#VALUE!</v>
      </c>
      <c r="AJ66" s="258" t="e">
        <f t="shared" si="72"/>
        <v>#VALUE!</v>
      </c>
      <c r="AK66" s="258" t="e">
        <f t="shared" si="73"/>
        <v>#VALUE!</v>
      </c>
      <c r="AL66" s="259" t="e">
        <f t="shared" si="93"/>
        <v>#VALUE!</v>
      </c>
      <c r="AM66" s="261" t="e">
        <f t="shared" si="94"/>
        <v>#VALUE!</v>
      </c>
      <c r="AN66" s="257" t="e">
        <f t="shared" si="74"/>
        <v>#VALUE!</v>
      </c>
      <c r="AO66" s="258" t="e">
        <f t="shared" si="75"/>
        <v>#VALUE!</v>
      </c>
      <c r="AP66" s="258" t="e">
        <f t="shared" si="76"/>
        <v>#VALUE!</v>
      </c>
      <c r="AQ66" s="258" t="e">
        <f t="shared" si="77"/>
        <v>#VALUE!</v>
      </c>
      <c r="AR66" s="258" t="e">
        <f t="shared" si="44"/>
        <v>#VALUE!</v>
      </c>
      <c r="AS66" s="258" t="e">
        <f t="shared" si="45"/>
        <v>#VALUE!</v>
      </c>
      <c r="AT66" s="259" t="e">
        <f t="shared" si="87"/>
        <v>#VALUE!</v>
      </c>
      <c r="AU66" s="259" t="e">
        <f t="shared" si="88"/>
        <v>#VALUE!</v>
      </c>
      <c r="AV66" s="257" t="e">
        <f t="shared" si="78"/>
        <v>#VALUE!</v>
      </c>
      <c r="AW66" s="258" t="e">
        <f t="shared" si="79"/>
        <v>#VALUE!</v>
      </c>
      <c r="AX66" s="258" t="e">
        <f t="shared" si="80"/>
        <v>#VALUE!</v>
      </c>
      <c r="AY66" s="258" t="e">
        <f t="shared" si="81"/>
        <v>#VALUE!</v>
      </c>
      <c r="AZ66" s="258" t="e">
        <f t="shared" si="82"/>
        <v>#VALUE!</v>
      </c>
      <c r="BA66" s="258" t="e">
        <f t="shared" si="83"/>
        <v>#VALUE!</v>
      </c>
      <c r="BB66" s="259" t="e">
        <f t="shared" si="84"/>
        <v>#VALUE!</v>
      </c>
      <c r="BC66" s="261" t="e">
        <f t="shared" si="85"/>
        <v>#VALUE!</v>
      </c>
    </row>
    <row r="67" spans="1:55" ht="12.75">
      <c r="A67" s="193">
        <v>53</v>
      </c>
      <c r="B67" s="200" t="s">
        <v>144</v>
      </c>
      <c r="C67" s="245" t="e">
        <f t="shared" si="21"/>
        <v>#VALUE!</v>
      </c>
      <c r="D67" s="246" t="e">
        <f t="shared" si="46"/>
        <v>#VALUE!</v>
      </c>
      <c r="E67" s="246" t="e">
        <f t="shared" si="47"/>
        <v>#VALUE!</v>
      </c>
      <c r="F67" s="254" t="e">
        <f t="shared" si="52"/>
        <v>#VALUE!</v>
      </c>
      <c r="G67" s="251" t="e">
        <f t="shared" si="86"/>
        <v>#VALUE!</v>
      </c>
      <c r="H67" s="200" t="s">
        <v>144</v>
      </c>
      <c r="I67" s="245" t="e">
        <f t="shared" si="23"/>
        <v>#VALUE!</v>
      </c>
      <c r="J67" s="246" t="e">
        <f t="shared" si="48"/>
        <v>#VALUE!</v>
      </c>
      <c r="K67" s="246" t="e">
        <f t="shared" si="49"/>
        <v>#VALUE!</v>
      </c>
      <c r="L67" s="254" t="e">
        <f t="shared" si="53"/>
        <v>#VALUE!</v>
      </c>
      <c r="M67" s="251" t="e">
        <f t="shared" si="89"/>
        <v>#VALUE!</v>
      </c>
      <c r="N67" s="141"/>
      <c r="O67" s="241">
        <f t="shared" si="54"/>
        <v>53</v>
      </c>
      <c r="P67" s="295" t="e">
        <f t="shared" si="55"/>
        <v>#VALUE!</v>
      </c>
      <c r="Q67" s="236" t="e">
        <f t="shared" si="56"/>
        <v>#VALUE!</v>
      </c>
      <c r="R67" s="236" t="e">
        <f t="shared" si="57"/>
        <v>#VALUE!</v>
      </c>
      <c r="S67" s="236" t="e">
        <f t="shared" si="90"/>
        <v>#VALUE!</v>
      </c>
      <c r="T67" s="295" t="e">
        <f t="shared" si="58"/>
        <v>#VALUE!</v>
      </c>
      <c r="U67" s="236" t="e">
        <f t="shared" si="59"/>
        <v>#VALUE!</v>
      </c>
      <c r="V67" s="236" t="e">
        <f t="shared" si="60"/>
        <v>#VALUE!</v>
      </c>
      <c r="W67" s="253" t="e">
        <f t="shared" si="61"/>
        <v>#VALUE!</v>
      </c>
      <c r="X67" s="257" t="e">
        <f t="shared" si="62"/>
        <v>#VALUE!</v>
      </c>
      <c r="Y67" s="258" t="e">
        <f t="shared" si="63"/>
        <v>#VALUE!</v>
      </c>
      <c r="Z67" s="258" t="e">
        <f t="shared" si="64"/>
        <v>#VALUE!</v>
      </c>
      <c r="AA67" s="258" t="e">
        <f t="shared" si="65"/>
        <v>#VALUE!</v>
      </c>
      <c r="AB67" s="258" t="e">
        <f t="shared" si="66"/>
        <v>#VALUE!</v>
      </c>
      <c r="AC67" s="258" t="e">
        <f t="shared" si="67"/>
        <v>#VALUE!</v>
      </c>
      <c r="AD67" s="259" t="e">
        <f t="shared" si="91"/>
        <v>#VALUE!</v>
      </c>
      <c r="AE67" s="259" t="e">
        <f t="shared" si="92"/>
        <v>#VALUE!</v>
      </c>
      <c r="AF67" s="257" t="e">
        <f t="shared" si="68"/>
        <v>#VALUE!</v>
      </c>
      <c r="AG67" s="258" t="e">
        <f t="shared" si="69"/>
        <v>#VALUE!</v>
      </c>
      <c r="AH67" s="258" t="e">
        <f t="shared" si="70"/>
        <v>#VALUE!</v>
      </c>
      <c r="AI67" s="258" t="e">
        <f t="shared" si="71"/>
        <v>#VALUE!</v>
      </c>
      <c r="AJ67" s="258" t="e">
        <f t="shared" si="72"/>
        <v>#VALUE!</v>
      </c>
      <c r="AK67" s="258" t="e">
        <f t="shared" si="73"/>
        <v>#VALUE!</v>
      </c>
      <c r="AL67" s="259" t="e">
        <f t="shared" si="93"/>
        <v>#VALUE!</v>
      </c>
      <c r="AM67" s="261" t="e">
        <f t="shared" si="94"/>
        <v>#VALUE!</v>
      </c>
      <c r="AN67" s="257" t="e">
        <f t="shared" si="74"/>
        <v>#VALUE!</v>
      </c>
      <c r="AO67" s="258" t="e">
        <f t="shared" si="75"/>
        <v>#VALUE!</v>
      </c>
      <c r="AP67" s="258" t="e">
        <f t="shared" si="76"/>
        <v>#VALUE!</v>
      </c>
      <c r="AQ67" s="258" t="e">
        <f t="shared" si="77"/>
        <v>#VALUE!</v>
      </c>
      <c r="AR67" s="258" t="e">
        <f t="shared" si="44"/>
        <v>#VALUE!</v>
      </c>
      <c r="AS67" s="258" t="e">
        <f t="shared" si="45"/>
        <v>#VALUE!</v>
      </c>
      <c r="AT67" s="259" t="e">
        <f t="shared" si="87"/>
        <v>#VALUE!</v>
      </c>
      <c r="AU67" s="259" t="e">
        <f t="shared" si="88"/>
        <v>#VALUE!</v>
      </c>
      <c r="AV67" s="257" t="e">
        <f t="shared" si="78"/>
        <v>#VALUE!</v>
      </c>
      <c r="AW67" s="258" t="e">
        <f t="shared" si="79"/>
        <v>#VALUE!</v>
      </c>
      <c r="AX67" s="258" t="e">
        <f t="shared" si="80"/>
        <v>#VALUE!</v>
      </c>
      <c r="AY67" s="258" t="e">
        <f t="shared" si="81"/>
        <v>#VALUE!</v>
      </c>
      <c r="AZ67" s="258" t="e">
        <f t="shared" si="82"/>
        <v>#VALUE!</v>
      </c>
      <c r="BA67" s="258" t="e">
        <f t="shared" si="83"/>
        <v>#VALUE!</v>
      </c>
      <c r="BB67" s="259" t="e">
        <f t="shared" si="84"/>
        <v>#VALUE!</v>
      </c>
      <c r="BC67" s="261" t="e">
        <f t="shared" si="85"/>
        <v>#VALUE!</v>
      </c>
    </row>
    <row r="68" spans="1:55" ht="12.75">
      <c r="A68" s="193">
        <v>54</v>
      </c>
      <c r="B68" s="200" t="s">
        <v>144</v>
      </c>
      <c r="C68" s="245" t="e">
        <f t="shared" si="21"/>
        <v>#VALUE!</v>
      </c>
      <c r="D68" s="246" t="e">
        <f t="shared" si="46"/>
        <v>#VALUE!</v>
      </c>
      <c r="E68" s="246" t="e">
        <f t="shared" si="47"/>
        <v>#VALUE!</v>
      </c>
      <c r="F68" s="254" t="e">
        <f t="shared" si="52"/>
        <v>#VALUE!</v>
      </c>
      <c r="G68" s="251" t="e">
        <f t="shared" si="86"/>
        <v>#VALUE!</v>
      </c>
      <c r="H68" s="200" t="s">
        <v>144</v>
      </c>
      <c r="I68" s="245" t="e">
        <f t="shared" si="23"/>
        <v>#VALUE!</v>
      </c>
      <c r="J68" s="246" t="e">
        <f t="shared" si="48"/>
        <v>#VALUE!</v>
      </c>
      <c r="K68" s="246" t="e">
        <f t="shared" si="49"/>
        <v>#VALUE!</v>
      </c>
      <c r="L68" s="254" t="e">
        <f t="shared" si="53"/>
        <v>#VALUE!</v>
      </c>
      <c r="M68" s="251" t="e">
        <f t="shared" si="89"/>
        <v>#VALUE!</v>
      </c>
      <c r="N68" s="141"/>
      <c r="O68" s="241">
        <f t="shared" si="54"/>
        <v>54</v>
      </c>
      <c r="P68" s="295" t="e">
        <f t="shared" si="55"/>
        <v>#VALUE!</v>
      </c>
      <c r="Q68" s="236" t="e">
        <f t="shared" si="56"/>
        <v>#VALUE!</v>
      </c>
      <c r="R68" s="236" t="e">
        <f t="shared" si="57"/>
        <v>#VALUE!</v>
      </c>
      <c r="S68" s="236" t="e">
        <f t="shared" si="90"/>
        <v>#VALUE!</v>
      </c>
      <c r="T68" s="295" t="e">
        <f t="shared" si="58"/>
        <v>#VALUE!</v>
      </c>
      <c r="U68" s="236" t="e">
        <f t="shared" si="59"/>
        <v>#VALUE!</v>
      </c>
      <c r="V68" s="236" t="e">
        <f t="shared" si="60"/>
        <v>#VALUE!</v>
      </c>
      <c r="W68" s="253" t="e">
        <f t="shared" si="61"/>
        <v>#VALUE!</v>
      </c>
      <c r="X68" s="257" t="e">
        <f t="shared" si="62"/>
        <v>#VALUE!</v>
      </c>
      <c r="Y68" s="258" t="e">
        <f t="shared" si="63"/>
        <v>#VALUE!</v>
      </c>
      <c r="Z68" s="258" t="e">
        <f t="shared" si="64"/>
        <v>#VALUE!</v>
      </c>
      <c r="AA68" s="258" t="e">
        <f t="shared" si="65"/>
        <v>#VALUE!</v>
      </c>
      <c r="AB68" s="258" t="e">
        <f t="shared" si="66"/>
        <v>#VALUE!</v>
      </c>
      <c r="AC68" s="258" t="e">
        <f t="shared" si="67"/>
        <v>#VALUE!</v>
      </c>
      <c r="AD68" s="259" t="e">
        <f t="shared" si="91"/>
        <v>#VALUE!</v>
      </c>
      <c r="AE68" s="259" t="e">
        <f t="shared" si="92"/>
        <v>#VALUE!</v>
      </c>
      <c r="AF68" s="257" t="e">
        <f t="shared" si="68"/>
        <v>#VALUE!</v>
      </c>
      <c r="AG68" s="258" t="e">
        <f t="shared" si="69"/>
        <v>#VALUE!</v>
      </c>
      <c r="AH68" s="258" t="e">
        <f t="shared" si="70"/>
        <v>#VALUE!</v>
      </c>
      <c r="AI68" s="258" t="e">
        <f t="shared" si="71"/>
        <v>#VALUE!</v>
      </c>
      <c r="AJ68" s="258" t="e">
        <f t="shared" si="72"/>
        <v>#VALUE!</v>
      </c>
      <c r="AK68" s="258" t="e">
        <f t="shared" si="73"/>
        <v>#VALUE!</v>
      </c>
      <c r="AL68" s="259" t="e">
        <f t="shared" si="93"/>
        <v>#VALUE!</v>
      </c>
      <c r="AM68" s="261" t="e">
        <f t="shared" si="94"/>
        <v>#VALUE!</v>
      </c>
      <c r="AN68" s="257" t="e">
        <f t="shared" si="74"/>
        <v>#VALUE!</v>
      </c>
      <c r="AO68" s="258" t="e">
        <f t="shared" si="75"/>
        <v>#VALUE!</v>
      </c>
      <c r="AP68" s="258" t="e">
        <f t="shared" si="76"/>
        <v>#VALUE!</v>
      </c>
      <c r="AQ68" s="258" t="e">
        <f t="shared" si="77"/>
        <v>#VALUE!</v>
      </c>
      <c r="AR68" s="258" t="e">
        <f t="shared" si="44"/>
        <v>#VALUE!</v>
      </c>
      <c r="AS68" s="258" t="e">
        <f t="shared" si="45"/>
        <v>#VALUE!</v>
      </c>
      <c r="AT68" s="259" t="e">
        <f t="shared" si="87"/>
        <v>#VALUE!</v>
      </c>
      <c r="AU68" s="259" t="e">
        <f t="shared" si="88"/>
        <v>#VALUE!</v>
      </c>
      <c r="AV68" s="257" t="e">
        <f t="shared" si="78"/>
        <v>#VALUE!</v>
      </c>
      <c r="AW68" s="258" t="e">
        <f t="shared" si="79"/>
        <v>#VALUE!</v>
      </c>
      <c r="AX68" s="258" t="e">
        <f t="shared" si="80"/>
        <v>#VALUE!</v>
      </c>
      <c r="AY68" s="258" t="e">
        <f t="shared" si="81"/>
        <v>#VALUE!</v>
      </c>
      <c r="AZ68" s="258" t="e">
        <f t="shared" si="82"/>
        <v>#VALUE!</v>
      </c>
      <c r="BA68" s="258" t="e">
        <f t="shared" si="83"/>
        <v>#VALUE!</v>
      </c>
      <c r="BB68" s="259" t="e">
        <f t="shared" si="84"/>
        <v>#VALUE!</v>
      </c>
      <c r="BC68" s="261" t="e">
        <f t="shared" si="85"/>
        <v>#VALUE!</v>
      </c>
    </row>
    <row r="69" spans="1:55" ht="12.75">
      <c r="A69" s="193">
        <v>55</v>
      </c>
      <c r="B69" s="200" t="s">
        <v>144</v>
      </c>
      <c r="C69" s="245" t="e">
        <f t="shared" si="21"/>
        <v>#VALUE!</v>
      </c>
      <c r="D69" s="246" t="e">
        <f t="shared" si="46"/>
        <v>#VALUE!</v>
      </c>
      <c r="E69" s="246" t="e">
        <f t="shared" si="47"/>
        <v>#VALUE!</v>
      </c>
      <c r="F69" s="254" t="e">
        <f t="shared" si="52"/>
        <v>#VALUE!</v>
      </c>
      <c r="G69" s="251" t="e">
        <f t="shared" si="86"/>
        <v>#VALUE!</v>
      </c>
      <c r="H69" s="200" t="s">
        <v>144</v>
      </c>
      <c r="I69" s="245" t="e">
        <f t="shared" si="23"/>
        <v>#VALUE!</v>
      </c>
      <c r="J69" s="246" t="e">
        <f t="shared" si="48"/>
        <v>#VALUE!</v>
      </c>
      <c r="K69" s="246" t="e">
        <f t="shared" si="49"/>
        <v>#VALUE!</v>
      </c>
      <c r="L69" s="254" t="e">
        <f t="shared" si="53"/>
        <v>#VALUE!</v>
      </c>
      <c r="M69" s="251" t="e">
        <f t="shared" si="89"/>
        <v>#VALUE!</v>
      </c>
      <c r="N69" s="141"/>
      <c r="O69" s="241">
        <f t="shared" si="54"/>
        <v>55</v>
      </c>
      <c r="P69" s="295" t="e">
        <f t="shared" si="55"/>
        <v>#VALUE!</v>
      </c>
      <c r="Q69" s="236" t="e">
        <f t="shared" si="56"/>
        <v>#VALUE!</v>
      </c>
      <c r="R69" s="236" t="e">
        <f t="shared" si="57"/>
        <v>#VALUE!</v>
      </c>
      <c r="S69" s="236" t="e">
        <f t="shared" si="90"/>
        <v>#VALUE!</v>
      </c>
      <c r="T69" s="295" t="e">
        <f t="shared" si="58"/>
        <v>#VALUE!</v>
      </c>
      <c r="U69" s="236" t="e">
        <f t="shared" si="59"/>
        <v>#VALUE!</v>
      </c>
      <c r="V69" s="236" t="e">
        <f t="shared" si="60"/>
        <v>#VALUE!</v>
      </c>
      <c r="W69" s="253" t="e">
        <f t="shared" si="61"/>
        <v>#VALUE!</v>
      </c>
      <c r="X69" s="257" t="e">
        <f t="shared" si="62"/>
        <v>#VALUE!</v>
      </c>
      <c r="Y69" s="258" t="e">
        <f t="shared" si="63"/>
        <v>#VALUE!</v>
      </c>
      <c r="Z69" s="258" t="e">
        <f t="shared" si="64"/>
        <v>#VALUE!</v>
      </c>
      <c r="AA69" s="258" t="e">
        <f t="shared" si="65"/>
        <v>#VALUE!</v>
      </c>
      <c r="AB69" s="258" t="e">
        <f t="shared" si="66"/>
        <v>#VALUE!</v>
      </c>
      <c r="AC69" s="258" t="e">
        <f t="shared" si="67"/>
        <v>#VALUE!</v>
      </c>
      <c r="AD69" s="259" t="e">
        <f t="shared" si="91"/>
        <v>#VALUE!</v>
      </c>
      <c r="AE69" s="259" t="e">
        <f t="shared" si="92"/>
        <v>#VALUE!</v>
      </c>
      <c r="AF69" s="257" t="e">
        <f t="shared" si="68"/>
        <v>#VALUE!</v>
      </c>
      <c r="AG69" s="258" t="e">
        <f t="shared" si="69"/>
        <v>#VALUE!</v>
      </c>
      <c r="AH69" s="258" t="e">
        <f t="shared" si="70"/>
        <v>#VALUE!</v>
      </c>
      <c r="AI69" s="258" t="e">
        <f t="shared" si="71"/>
        <v>#VALUE!</v>
      </c>
      <c r="AJ69" s="258" t="e">
        <f t="shared" si="72"/>
        <v>#VALUE!</v>
      </c>
      <c r="AK69" s="258" t="e">
        <f t="shared" si="73"/>
        <v>#VALUE!</v>
      </c>
      <c r="AL69" s="259" t="e">
        <f t="shared" si="93"/>
        <v>#VALUE!</v>
      </c>
      <c r="AM69" s="261" t="e">
        <f t="shared" si="94"/>
        <v>#VALUE!</v>
      </c>
      <c r="AN69" s="257" t="e">
        <f t="shared" si="74"/>
        <v>#VALUE!</v>
      </c>
      <c r="AO69" s="258" t="e">
        <f t="shared" si="75"/>
        <v>#VALUE!</v>
      </c>
      <c r="AP69" s="258" t="e">
        <f t="shared" si="76"/>
        <v>#VALUE!</v>
      </c>
      <c r="AQ69" s="258" t="e">
        <f t="shared" si="77"/>
        <v>#VALUE!</v>
      </c>
      <c r="AR69" s="258" t="e">
        <f t="shared" si="44"/>
        <v>#VALUE!</v>
      </c>
      <c r="AS69" s="258" t="e">
        <f t="shared" si="45"/>
        <v>#VALUE!</v>
      </c>
      <c r="AT69" s="259" t="e">
        <f t="shared" si="87"/>
        <v>#VALUE!</v>
      </c>
      <c r="AU69" s="259" t="e">
        <f t="shared" si="88"/>
        <v>#VALUE!</v>
      </c>
      <c r="AV69" s="257" t="e">
        <f t="shared" si="78"/>
        <v>#VALUE!</v>
      </c>
      <c r="AW69" s="258" t="e">
        <f t="shared" si="79"/>
        <v>#VALUE!</v>
      </c>
      <c r="AX69" s="258" t="e">
        <f t="shared" si="80"/>
        <v>#VALUE!</v>
      </c>
      <c r="AY69" s="258" t="e">
        <f t="shared" si="81"/>
        <v>#VALUE!</v>
      </c>
      <c r="AZ69" s="258" t="e">
        <f t="shared" si="82"/>
        <v>#VALUE!</v>
      </c>
      <c r="BA69" s="258" t="e">
        <f t="shared" si="83"/>
        <v>#VALUE!</v>
      </c>
      <c r="BB69" s="259" t="e">
        <f t="shared" si="84"/>
        <v>#VALUE!</v>
      </c>
      <c r="BC69" s="261" t="e">
        <f t="shared" si="85"/>
        <v>#VALUE!</v>
      </c>
    </row>
    <row r="70" spans="1:55" ht="12.75">
      <c r="A70" s="193">
        <v>56</v>
      </c>
      <c r="B70" s="200" t="s">
        <v>144</v>
      </c>
      <c r="C70" s="245" t="e">
        <f t="shared" si="21"/>
        <v>#VALUE!</v>
      </c>
      <c r="D70" s="246" t="e">
        <f t="shared" si="46"/>
        <v>#VALUE!</v>
      </c>
      <c r="E70" s="246" t="e">
        <f t="shared" si="47"/>
        <v>#VALUE!</v>
      </c>
      <c r="F70" s="254" t="e">
        <f t="shared" si="52"/>
        <v>#VALUE!</v>
      </c>
      <c r="G70" s="251" t="e">
        <f t="shared" si="86"/>
        <v>#VALUE!</v>
      </c>
      <c r="H70" s="200" t="s">
        <v>144</v>
      </c>
      <c r="I70" s="245" t="e">
        <f t="shared" si="23"/>
        <v>#VALUE!</v>
      </c>
      <c r="J70" s="246" t="e">
        <f t="shared" si="48"/>
        <v>#VALUE!</v>
      </c>
      <c r="K70" s="246" t="e">
        <f t="shared" si="49"/>
        <v>#VALUE!</v>
      </c>
      <c r="L70" s="254" t="e">
        <f t="shared" si="53"/>
        <v>#VALUE!</v>
      </c>
      <c r="M70" s="251" t="e">
        <f t="shared" si="89"/>
        <v>#VALUE!</v>
      </c>
      <c r="N70" s="141"/>
      <c r="O70" s="241">
        <f t="shared" si="54"/>
        <v>56</v>
      </c>
      <c r="P70" s="295" t="e">
        <f t="shared" si="55"/>
        <v>#VALUE!</v>
      </c>
      <c r="Q70" s="236" t="e">
        <f t="shared" si="56"/>
        <v>#VALUE!</v>
      </c>
      <c r="R70" s="236" t="e">
        <f t="shared" si="57"/>
        <v>#VALUE!</v>
      </c>
      <c r="S70" s="236" t="e">
        <f t="shared" si="90"/>
        <v>#VALUE!</v>
      </c>
      <c r="T70" s="295" t="e">
        <f t="shared" si="58"/>
        <v>#VALUE!</v>
      </c>
      <c r="U70" s="236" t="e">
        <f t="shared" si="59"/>
        <v>#VALUE!</v>
      </c>
      <c r="V70" s="236" t="e">
        <f t="shared" si="60"/>
        <v>#VALUE!</v>
      </c>
      <c r="W70" s="253" t="e">
        <f t="shared" si="61"/>
        <v>#VALUE!</v>
      </c>
      <c r="X70" s="257" t="e">
        <f t="shared" si="62"/>
        <v>#VALUE!</v>
      </c>
      <c r="Y70" s="258" t="e">
        <f t="shared" si="63"/>
        <v>#VALUE!</v>
      </c>
      <c r="Z70" s="258" t="e">
        <f t="shared" si="64"/>
        <v>#VALUE!</v>
      </c>
      <c r="AA70" s="258" t="e">
        <f t="shared" si="65"/>
        <v>#VALUE!</v>
      </c>
      <c r="AB70" s="258" t="e">
        <f t="shared" si="66"/>
        <v>#VALUE!</v>
      </c>
      <c r="AC70" s="258" t="e">
        <f t="shared" si="67"/>
        <v>#VALUE!</v>
      </c>
      <c r="AD70" s="259" t="e">
        <f t="shared" si="91"/>
        <v>#VALUE!</v>
      </c>
      <c r="AE70" s="259" t="e">
        <f t="shared" si="92"/>
        <v>#VALUE!</v>
      </c>
      <c r="AF70" s="257" t="e">
        <f t="shared" si="68"/>
        <v>#VALUE!</v>
      </c>
      <c r="AG70" s="258" t="e">
        <f t="shared" si="69"/>
        <v>#VALUE!</v>
      </c>
      <c r="AH70" s="258" t="e">
        <f t="shared" si="70"/>
        <v>#VALUE!</v>
      </c>
      <c r="AI70" s="258" t="e">
        <f t="shared" si="71"/>
        <v>#VALUE!</v>
      </c>
      <c r="AJ70" s="258" t="e">
        <f t="shared" si="72"/>
        <v>#VALUE!</v>
      </c>
      <c r="AK70" s="258" t="e">
        <f t="shared" si="73"/>
        <v>#VALUE!</v>
      </c>
      <c r="AL70" s="259" t="e">
        <f t="shared" si="93"/>
        <v>#VALUE!</v>
      </c>
      <c r="AM70" s="261" t="e">
        <f t="shared" si="94"/>
        <v>#VALUE!</v>
      </c>
      <c r="AN70" s="257" t="e">
        <f t="shared" si="74"/>
        <v>#VALUE!</v>
      </c>
      <c r="AO70" s="258" t="e">
        <f t="shared" si="75"/>
        <v>#VALUE!</v>
      </c>
      <c r="AP70" s="258" t="e">
        <f t="shared" si="76"/>
        <v>#VALUE!</v>
      </c>
      <c r="AQ70" s="258" t="e">
        <f t="shared" si="77"/>
        <v>#VALUE!</v>
      </c>
      <c r="AR70" s="258" t="e">
        <f t="shared" si="44"/>
        <v>#VALUE!</v>
      </c>
      <c r="AS70" s="258" t="e">
        <f t="shared" si="45"/>
        <v>#VALUE!</v>
      </c>
      <c r="AT70" s="259" t="e">
        <f t="shared" si="87"/>
        <v>#VALUE!</v>
      </c>
      <c r="AU70" s="259" t="e">
        <f t="shared" si="88"/>
        <v>#VALUE!</v>
      </c>
      <c r="AV70" s="257" t="e">
        <f t="shared" si="78"/>
        <v>#VALUE!</v>
      </c>
      <c r="AW70" s="258" t="e">
        <f t="shared" si="79"/>
        <v>#VALUE!</v>
      </c>
      <c r="AX70" s="258" t="e">
        <f t="shared" si="80"/>
        <v>#VALUE!</v>
      </c>
      <c r="AY70" s="258" t="e">
        <f t="shared" si="81"/>
        <v>#VALUE!</v>
      </c>
      <c r="AZ70" s="258" t="e">
        <f t="shared" si="82"/>
        <v>#VALUE!</v>
      </c>
      <c r="BA70" s="258" t="e">
        <f t="shared" si="83"/>
        <v>#VALUE!</v>
      </c>
      <c r="BB70" s="259" t="e">
        <f t="shared" si="84"/>
        <v>#VALUE!</v>
      </c>
      <c r="BC70" s="261" t="e">
        <f t="shared" si="85"/>
        <v>#VALUE!</v>
      </c>
    </row>
    <row r="71" spans="1:55" ht="12.75">
      <c r="A71" s="193">
        <v>57</v>
      </c>
      <c r="B71" s="200" t="s">
        <v>144</v>
      </c>
      <c r="C71" s="245" t="e">
        <f t="shared" si="21"/>
        <v>#VALUE!</v>
      </c>
      <c r="D71" s="246" t="e">
        <f t="shared" si="46"/>
        <v>#VALUE!</v>
      </c>
      <c r="E71" s="246" t="e">
        <f t="shared" si="47"/>
        <v>#VALUE!</v>
      </c>
      <c r="F71" s="254" t="e">
        <f t="shared" si="52"/>
        <v>#VALUE!</v>
      </c>
      <c r="G71" s="251" t="e">
        <f t="shared" si="86"/>
        <v>#VALUE!</v>
      </c>
      <c r="H71" s="200" t="s">
        <v>144</v>
      </c>
      <c r="I71" s="245" t="e">
        <f t="shared" si="23"/>
        <v>#VALUE!</v>
      </c>
      <c r="J71" s="246" t="e">
        <f t="shared" si="48"/>
        <v>#VALUE!</v>
      </c>
      <c r="K71" s="246" t="e">
        <f t="shared" si="49"/>
        <v>#VALUE!</v>
      </c>
      <c r="L71" s="254" t="e">
        <f t="shared" si="53"/>
        <v>#VALUE!</v>
      </c>
      <c r="M71" s="251" t="e">
        <f t="shared" si="89"/>
        <v>#VALUE!</v>
      </c>
      <c r="N71" s="141"/>
      <c r="O71" s="241">
        <f t="shared" si="54"/>
        <v>57</v>
      </c>
      <c r="P71" s="295" t="e">
        <f t="shared" si="55"/>
        <v>#VALUE!</v>
      </c>
      <c r="Q71" s="236" t="e">
        <f t="shared" si="56"/>
        <v>#VALUE!</v>
      </c>
      <c r="R71" s="236" t="e">
        <f t="shared" si="57"/>
        <v>#VALUE!</v>
      </c>
      <c r="S71" s="236" t="e">
        <f t="shared" si="90"/>
        <v>#VALUE!</v>
      </c>
      <c r="T71" s="295" t="e">
        <f t="shared" si="58"/>
        <v>#VALUE!</v>
      </c>
      <c r="U71" s="236" t="e">
        <f t="shared" si="59"/>
        <v>#VALUE!</v>
      </c>
      <c r="V71" s="236" t="e">
        <f t="shared" si="60"/>
        <v>#VALUE!</v>
      </c>
      <c r="W71" s="253" t="e">
        <f t="shared" si="61"/>
        <v>#VALUE!</v>
      </c>
      <c r="X71" s="257" t="e">
        <f t="shared" si="62"/>
        <v>#VALUE!</v>
      </c>
      <c r="Y71" s="258" t="e">
        <f t="shared" si="63"/>
        <v>#VALUE!</v>
      </c>
      <c r="Z71" s="258" t="e">
        <f t="shared" si="64"/>
        <v>#VALUE!</v>
      </c>
      <c r="AA71" s="258" t="e">
        <f t="shared" si="65"/>
        <v>#VALUE!</v>
      </c>
      <c r="AB71" s="258" t="e">
        <f t="shared" si="66"/>
        <v>#VALUE!</v>
      </c>
      <c r="AC71" s="258" t="e">
        <f t="shared" si="67"/>
        <v>#VALUE!</v>
      </c>
      <c r="AD71" s="259" t="e">
        <f t="shared" si="91"/>
        <v>#VALUE!</v>
      </c>
      <c r="AE71" s="259" t="e">
        <f t="shared" si="92"/>
        <v>#VALUE!</v>
      </c>
      <c r="AF71" s="257" t="e">
        <f t="shared" si="68"/>
        <v>#VALUE!</v>
      </c>
      <c r="AG71" s="258" t="e">
        <f t="shared" si="69"/>
        <v>#VALUE!</v>
      </c>
      <c r="AH71" s="258" t="e">
        <f t="shared" si="70"/>
        <v>#VALUE!</v>
      </c>
      <c r="AI71" s="258" t="e">
        <f t="shared" si="71"/>
        <v>#VALUE!</v>
      </c>
      <c r="AJ71" s="258" t="e">
        <f t="shared" si="72"/>
        <v>#VALUE!</v>
      </c>
      <c r="AK71" s="258" t="e">
        <f t="shared" si="73"/>
        <v>#VALUE!</v>
      </c>
      <c r="AL71" s="259" t="e">
        <f t="shared" si="93"/>
        <v>#VALUE!</v>
      </c>
      <c r="AM71" s="261" t="e">
        <f t="shared" si="94"/>
        <v>#VALUE!</v>
      </c>
      <c r="AN71" s="257" t="e">
        <f t="shared" si="74"/>
        <v>#VALUE!</v>
      </c>
      <c r="AO71" s="258" t="e">
        <f t="shared" si="75"/>
        <v>#VALUE!</v>
      </c>
      <c r="AP71" s="258" t="e">
        <f t="shared" si="76"/>
        <v>#VALUE!</v>
      </c>
      <c r="AQ71" s="258" t="e">
        <f t="shared" si="77"/>
        <v>#VALUE!</v>
      </c>
      <c r="AR71" s="258" t="e">
        <f t="shared" si="44"/>
        <v>#VALUE!</v>
      </c>
      <c r="AS71" s="258" t="e">
        <f t="shared" si="45"/>
        <v>#VALUE!</v>
      </c>
      <c r="AT71" s="259" t="e">
        <f t="shared" si="87"/>
        <v>#VALUE!</v>
      </c>
      <c r="AU71" s="259" t="e">
        <f t="shared" si="88"/>
        <v>#VALUE!</v>
      </c>
      <c r="AV71" s="257" t="e">
        <f t="shared" si="78"/>
        <v>#VALUE!</v>
      </c>
      <c r="AW71" s="258" t="e">
        <f t="shared" si="79"/>
        <v>#VALUE!</v>
      </c>
      <c r="AX71" s="258" t="e">
        <f t="shared" si="80"/>
        <v>#VALUE!</v>
      </c>
      <c r="AY71" s="258" t="e">
        <f t="shared" si="81"/>
        <v>#VALUE!</v>
      </c>
      <c r="AZ71" s="258" t="e">
        <f t="shared" si="82"/>
        <v>#VALUE!</v>
      </c>
      <c r="BA71" s="258" t="e">
        <f t="shared" si="83"/>
        <v>#VALUE!</v>
      </c>
      <c r="BB71" s="259" t="e">
        <f t="shared" si="84"/>
        <v>#VALUE!</v>
      </c>
      <c r="BC71" s="261" t="e">
        <f t="shared" si="85"/>
        <v>#VALUE!</v>
      </c>
    </row>
    <row r="72" spans="1:55" ht="12.75">
      <c r="A72" s="193">
        <v>58</v>
      </c>
      <c r="B72" s="200" t="s">
        <v>144</v>
      </c>
      <c r="C72" s="245" t="e">
        <f t="shared" si="21"/>
        <v>#VALUE!</v>
      </c>
      <c r="D72" s="246" t="e">
        <f t="shared" si="46"/>
        <v>#VALUE!</v>
      </c>
      <c r="E72" s="246" t="e">
        <f t="shared" si="47"/>
        <v>#VALUE!</v>
      </c>
      <c r="F72" s="254" t="e">
        <f t="shared" si="52"/>
        <v>#VALUE!</v>
      </c>
      <c r="G72" s="251" t="e">
        <f t="shared" si="86"/>
        <v>#VALUE!</v>
      </c>
      <c r="H72" s="200" t="s">
        <v>144</v>
      </c>
      <c r="I72" s="245" t="e">
        <f t="shared" si="23"/>
        <v>#VALUE!</v>
      </c>
      <c r="J72" s="246" t="e">
        <f t="shared" si="48"/>
        <v>#VALUE!</v>
      </c>
      <c r="K72" s="246" t="e">
        <f t="shared" si="49"/>
        <v>#VALUE!</v>
      </c>
      <c r="L72" s="254" t="e">
        <f t="shared" si="53"/>
        <v>#VALUE!</v>
      </c>
      <c r="M72" s="251" t="e">
        <f t="shared" si="89"/>
        <v>#VALUE!</v>
      </c>
      <c r="N72" s="141"/>
      <c r="O72" s="241">
        <f t="shared" si="54"/>
        <v>58</v>
      </c>
      <c r="P72" s="295" t="e">
        <f t="shared" si="55"/>
        <v>#VALUE!</v>
      </c>
      <c r="Q72" s="236" t="e">
        <f t="shared" si="56"/>
        <v>#VALUE!</v>
      </c>
      <c r="R72" s="236" t="e">
        <f t="shared" si="57"/>
        <v>#VALUE!</v>
      </c>
      <c r="S72" s="236" t="e">
        <f t="shared" si="90"/>
        <v>#VALUE!</v>
      </c>
      <c r="T72" s="295" t="e">
        <f t="shared" si="58"/>
        <v>#VALUE!</v>
      </c>
      <c r="U72" s="236" t="e">
        <f t="shared" si="59"/>
        <v>#VALUE!</v>
      </c>
      <c r="V72" s="236" t="e">
        <f t="shared" si="60"/>
        <v>#VALUE!</v>
      </c>
      <c r="W72" s="253" t="e">
        <f t="shared" si="61"/>
        <v>#VALUE!</v>
      </c>
      <c r="X72" s="257" t="e">
        <f t="shared" si="62"/>
        <v>#VALUE!</v>
      </c>
      <c r="Y72" s="258" t="e">
        <f t="shared" si="63"/>
        <v>#VALUE!</v>
      </c>
      <c r="Z72" s="258" t="e">
        <f t="shared" si="64"/>
        <v>#VALUE!</v>
      </c>
      <c r="AA72" s="258" t="e">
        <f t="shared" si="65"/>
        <v>#VALUE!</v>
      </c>
      <c r="AB72" s="258" t="e">
        <f t="shared" si="66"/>
        <v>#VALUE!</v>
      </c>
      <c r="AC72" s="258" t="e">
        <f t="shared" si="67"/>
        <v>#VALUE!</v>
      </c>
      <c r="AD72" s="259" t="e">
        <f t="shared" si="91"/>
        <v>#VALUE!</v>
      </c>
      <c r="AE72" s="259" t="e">
        <f t="shared" si="92"/>
        <v>#VALUE!</v>
      </c>
      <c r="AF72" s="257" t="e">
        <f t="shared" si="68"/>
        <v>#VALUE!</v>
      </c>
      <c r="AG72" s="258" t="e">
        <f t="shared" si="69"/>
        <v>#VALUE!</v>
      </c>
      <c r="AH72" s="258" t="e">
        <f t="shared" si="70"/>
        <v>#VALUE!</v>
      </c>
      <c r="AI72" s="258" t="e">
        <f t="shared" si="71"/>
        <v>#VALUE!</v>
      </c>
      <c r="AJ72" s="258" t="e">
        <f t="shared" si="72"/>
        <v>#VALUE!</v>
      </c>
      <c r="AK72" s="258" t="e">
        <f t="shared" si="73"/>
        <v>#VALUE!</v>
      </c>
      <c r="AL72" s="259" t="e">
        <f t="shared" si="93"/>
        <v>#VALUE!</v>
      </c>
      <c r="AM72" s="261" t="e">
        <f t="shared" si="94"/>
        <v>#VALUE!</v>
      </c>
      <c r="AN72" s="257" t="e">
        <f t="shared" si="74"/>
        <v>#VALUE!</v>
      </c>
      <c r="AO72" s="258" t="e">
        <f t="shared" si="75"/>
        <v>#VALUE!</v>
      </c>
      <c r="AP72" s="258" t="e">
        <f t="shared" si="76"/>
        <v>#VALUE!</v>
      </c>
      <c r="AQ72" s="258" t="e">
        <f t="shared" si="77"/>
        <v>#VALUE!</v>
      </c>
      <c r="AR72" s="258" t="e">
        <f t="shared" si="44"/>
        <v>#VALUE!</v>
      </c>
      <c r="AS72" s="258" t="e">
        <f t="shared" si="45"/>
        <v>#VALUE!</v>
      </c>
      <c r="AT72" s="259" t="e">
        <f t="shared" si="87"/>
        <v>#VALUE!</v>
      </c>
      <c r="AU72" s="259" t="e">
        <f t="shared" si="88"/>
        <v>#VALUE!</v>
      </c>
      <c r="AV72" s="257" t="e">
        <f t="shared" si="78"/>
        <v>#VALUE!</v>
      </c>
      <c r="AW72" s="258" t="e">
        <f t="shared" si="79"/>
        <v>#VALUE!</v>
      </c>
      <c r="AX72" s="258" t="e">
        <f t="shared" si="80"/>
        <v>#VALUE!</v>
      </c>
      <c r="AY72" s="258" t="e">
        <f t="shared" si="81"/>
        <v>#VALUE!</v>
      </c>
      <c r="AZ72" s="258" t="e">
        <f t="shared" si="82"/>
        <v>#VALUE!</v>
      </c>
      <c r="BA72" s="258" t="e">
        <f t="shared" si="83"/>
        <v>#VALUE!</v>
      </c>
      <c r="BB72" s="259" t="e">
        <f t="shared" si="84"/>
        <v>#VALUE!</v>
      </c>
      <c r="BC72" s="261" t="e">
        <f t="shared" si="85"/>
        <v>#VALUE!</v>
      </c>
    </row>
    <row r="73" spans="1:55" ht="12.75">
      <c r="A73" s="193">
        <v>59</v>
      </c>
      <c r="B73" s="200" t="s">
        <v>144</v>
      </c>
      <c r="C73" s="245" t="e">
        <f t="shared" si="21"/>
        <v>#VALUE!</v>
      </c>
      <c r="D73" s="246" t="e">
        <f t="shared" si="46"/>
        <v>#VALUE!</v>
      </c>
      <c r="E73" s="246" t="e">
        <f t="shared" si="47"/>
        <v>#VALUE!</v>
      </c>
      <c r="F73" s="254" t="e">
        <f t="shared" si="52"/>
        <v>#VALUE!</v>
      </c>
      <c r="G73" s="251" t="e">
        <f t="shared" si="86"/>
        <v>#VALUE!</v>
      </c>
      <c r="H73" s="200" t="s">
        <v>144</v>
      </c>
      <c r="I73" s="245" t="e">
        <f t="shared" si="23"/>
        <v>#VALUE!</v>
      </c>
      <c r="J73" s="246" t="e">
        <f t="shared" si="48"/>
        <v>#VALUE!</v>
      </c>
      <c r="K73" s="246" t="e">
        <f t="shared" si="49"/>
        <v>#VALUE!</v>
      </c>
      <c r="L73" s="254" t="e">
        <f t="shared" si="53"/>
        <v>#VALUE!</v>
      </c>
      <c r="M73" s="251" t="e">
        <f t="shared" si="89"/>
        <v>#VALUE!</v>
      </c>
      <c r="N73" s="141"/>
      <c r="O73" s="241">
        <f t="shared" si="54"/>
        <v>59</v>
      </c>
      <c r="P73" s="295" t="e">
        <f t="shared" si="55"/>
        <v>#VALUE!</v>
      </c>
      <c r="Q73" s="236" t="e">
        <f t="shared" si="56"/>
        <v>#VALUE!</v>
      </c>
      <c r="R73" s="236" t="e">
        <f t="shared" si="57"/>
        <v>#VALUE!</v>
      </c>
      <c r="S73" s="236" t="e">
        <f t="shared" si="90"/>
        <v>#VALUE!</v>
      </c>
      <c r="T73" s="295" t="e">
        <f t="shared" si="58"/>
        <v>#VALUE!</v>
      </c>
      <c r="U73" s="236" t="e">
        <f t="shared" si="59"/>
        <v>#VALUE!</v>
      </c>
      <c r="V73" s="236" t="e">
        <f t="shared" si="60"/>
        <v>#VALUE!</v>
      </c>
      <c r="W73" s="253" t="e">
        <f t="shared" si="61"/>
        <v>#VALUE!</v>
      </c>
      <c r="X73" s="257" t="e">
        <f t="shared" si="62"/>
        <v>#VALUE!</v>
      </c>
      <c r="Y73" s="258" t="e">
        <f t="shared" si="63"/>
        <v>#VALUE!</v>
      </c>
      <c r="Z73" s="258" t="e">
        <f t="shared" si="64"/>
        <v>#VALUE!</v>
      </c>
      <c r="AA73" s="258" t="e">
        <f t="shared" si="65"/>
        <v>#VALUE!</v>
      </c>
      <c r="AB73" s="258" t="e">
        <f t="shared" si="66"/>
        <v>#VALUE!</v>
      </c>
      <c r="AC73" s="258" t="e">
        <f t="shared" si="67"/>
        <v>#VALUE!</v>
      </c>
      <c r="AD73" s="259" t="e">
        <f t="shared" si="91"/>
        <v>#VALUE!</v>
      </c>
      <c r="AE73" s="259" t="e">
        <f t="shared" si="92"/>
        <v>#VALUE!</v>
      </c>
      <c r="AF73" s="257" t="e">
        <f t="shared" si="68"/>
        <v>#VALUE!</v>
      </c>
      <c r="AG73" s="258" t="e">
        <f t="shared" si="69"/>
        <v>#VALUE!</v>
      </c>
      <c r="AH73" s="258" t="e">
        <f t="shared" si="70"/>
        <v>#VALUE!</v>
      </c>
      <c r="AI73" s="258" t="e">
        <f t="shared" si="71"/>
        <v>#VALUE!</v>
      </c>
      <c r="AJ73" s="258" t="e">
        <f t="shared" si="72"/>
        <v>#VALUE!</v>
      </c>
      <c r="AK73" s="258" t="e">
        <f t="shared" si="73"/>
        <v>#VALUE!</v>
      </c>
      <c r="AL73" s="259" t="e">
        <f t="shared" si="93"/>
        <v>#VALUE!</v>
      </c>
      <c r="AM73" s="261" t="e">
        <f t="shared" si="94"/>
        <v>#VALUE!</v>
      </c>
      <c r="AN73" s="257" t="e">
        <f t="shared" si="74"/>
        <v>#VALUE!</v>
      </c>
      <c r="AO73" s="258" t="e">
        <f t="shared" si="75"/>
        <v>#VALUE!</v>
      </c>
      <c r="AP73" s="258" t="e">
        <f t="shared" si="76"/>
        <v>#VALUE!</v>
      </c>
      <c r="AQ73" s="258" t="e">
        <f t="shared" si="77"/>
        <v>#VALUE!</v>
      </c>
      <c r="AR73" s="258" t="e">
        <f t="shared" si="44"/>
        <v>#VALUE!</v>
      </c>
      <c r="AS73" s="258" t="e">
        <f t="shared" si="45"/>
        <v>#VALUE!</v>
      </c>
      <c r="AT73" s="259" t="e">
        <f t="shared" si="87"/>
        <v>#VALUE!</v>
      </c>
      <c r="AU73" s="259" t="e">
        <f t="shared" si="88"/>
        <v>#VALUE!</v>
      </c>
      <c r="AV73" s="257" t="e">
        <f t="shared" si="78"/>
        <v>#VALUE!</v>
      </c>
      <c r="AW73" s="258" t="e">
        <f t="shared" si="79"/>
        <v>#VALUE!</v>
      </c>
      <c r="AX73" s="258" t="e">
        <f t="shared" si="80"/>
        <v>#VALUE!</v>
      </c>
      <c r="AY73" s="258" t="e">
        <f t="shared" si="81"/>
        <v>#VALUE!</v>
      </c>
      <c r="AZ73" s="258" t="e">
        <f t="shared" si="82"/>
        <v>#VALUE!</v>
      </c>
      <c r="BA73" s="258" t="e">
        <f t="shared" si="83"/>
        <v>#VALUE!</v>
      </c>
      <c r="BB73" s="259" t="e">
        <f t="shared" si="84"/>
        <v>#VALUE!</v>
      </c>
      <c r="BC73" s="261" t="e">
        <f t="shared" si="85"/>
        <v>#VALUE!</v>
      </c>
    </row>
    <row r="74" spans="1:55" ht="12.75">
      <c r="A74" s="193">
        <v>60</v>
      </c>
      <c r="B74" s="200" t="s">
        <v>144</v>
      </c>
      <c r="C74" s="245" t="e">
        <f t="shared" si="21"/>
        <v>#VALUE!</v>
      </c>
      <c r="D74" s="246" t="e">
        <f t="shared" si="46"/>
        <v>#VALUE!</v>
      </c>
      <c r="E74" s="246" t="e">
        <f t="shared" si="47"/>
        <v>#VALUE!</v>
      </c>
      <c r="F74" s="254" t="e">
        <f t="shared" si="52"/>
        <v>#VALUE!</v>
      </c>
      <c r="G74" s="251" t="e">
        <f t="shared" si="86"/>
        <v>#VALUE!</v>
      </c>
      <c r="H74" s="200" t="s">
        <v>144</v>
      </c>
      <c r="I74" s="245" t="e">
        <f t="shared" si="23"/>
        <v>#VALUE!</v>
      </c>
      <c r="J74" s="246" t="e">
        <f t="shared" si="48"/>
        <v>#VALUE!</v>
      </c>
      <c r="K74" s="246" t="e">
        <f t="shared" si="49"/>
        <v>#VALUE!</v>
      </c>
      <c r="L74" s="254" t="e">
        <f t="shared" si="53"/>
        <v>#VALUE!</v>
      </c>
      <c r="M74" s="251" t="e">
        <f t="shared" si="89"/>
        <v>#VALUE!</v>
      </c>
      <c r="N74" s="141"/>
      <c r="O74" s="241">
        <f t="shared" si="54"/>
        <v>60</v>
      </c>
      <c r="P74" s="295" t="e">
        <f t="shared" si="55"/>
        <v>#VALUE!</v>
      </c>
      <c r="Q74" s="236" t="e">
        <f t="shared" si="56"/>
        <v>#VALUE!</v>
      </c>
      <c r="R74" s="236" t="e">
        <f t="shared" si="57"/>
        <v>#VALUE!</v>
      </c>
      <c r="S74" s="236" t="e">
        <f t="shared" si="90"/>
        <v>#VALUE!</v>
      </c>
      <c r="T74" s="295" t="e">
        <f t="shared" si="58"/>
        <v>#VALUE!</v>
      </c>
      <c r="U74" s="236" t="e">
        <f t="shared" si="59"/>
        <v>#VALUE!</v>
      </c>
      <c r="V74" s="236" t="e">
        <f t="shared" si="60"/>
        <v>#VALUE!</v>
      </c>
      <c r="W74" s="253" t="e">
        <f t="shared" si="61"/>
        <v>#VALUE!</v>
      </c>
      <c r="X74" s="257" t="e">
        <f t="shared" si="62"/>
        <v>#VALUE!</v>
      </c>
      <c r="Y74" s="258" t="e">
        <f t="shared" si="63"/>
        <v>#VALUE!</v>
      </c>
      <c r="Z74" s="258" t="e">
        <f t="shared" si="64"/>
        <v>#VALUE!</v>
      </c>
      <c r="AA74" s="258" t="e">
        <f t="shared" si="65"/>
        <v>#VALUE!</v>
      </c>
      <c r="AB74" s="258" t="e">
        <f t="shared" si="66"/>
        <v>#VALUE!</v>
      </c>
      <c r="AC74" s="258" t="e">
        <f t="shared" si="67"/>
        <v>#VALUE!</v>
      </c>
      <c r="AD74" s="259" t="e">
        <f t="shared" si="91"/>
        <v>#VALUE!</v>
      </c>
      <c r="AE74" s="259" t="e">
        <f t="shared" si="92"/>
        <v>#VALUE!</v>
      </c>
      <c r="AF74" s="257" t="e">
        <f t="shared" si="68"/>
        <v>#VALUE!</v>
      </c>
      <c r="AG74" s="258" t="e">
        <f t="shared" si="69"/>
        <v>#VALUE!</v>
      </c>
      <c r="AH74" s="258" t="e">
        <f t="shared" si="70"/>
        <v>#VALUE!</v>
      </c>
      <c r="AI74" s="258" t="e">
        <f t="shared" si="71"/>
        <v>#VALUE!</v>
      </c>
      <c r="AJ74" s="258" t="e">
        <f t="shared" si="72"/>
        <v>#VALUE!</v>
      </c>
      <c r="AK74" s="258" t="e">
        <f t="shared" si="73"/>
        <v>#VALUE!</v>
      </c>
      <c r="AL74" s="259" t="e">
        <f t="shared" si="93"/>
        <v>#VALUE!</v>
      </c>
      <c r="AM74" s="261" t="e">
        <f t="shared" si="94"/>
        <v>#VALUE!</v>
      </c>
      <c r="AN74" s="257" t="e">
        <f t="shared" si="74"/>
        <v>#VALUE!</v>
      </c>
      <c r="AO74" s="258" t="e">
        <f t="shared" si="75"/>
        <v>#VALUE!</v>
      </c>
      <c r="AP74" s="258" t="e">
        <f t="shared" si="76"/>
        <v>#VALUE!</v>
      </c>
      <c r="AQ74" s="258" t="e">
        <f t="shared" si="77"/>
        <v>#VALUE!</v>
      </c>
      <c r="AR74" s="258" t="e">
        <f t="shared" si="44"/>
        <v>#VALUE!</v>
      </c>
      <c r="AS74" s="258" t="e">
        <f t="shared" si="45"/>
        <v>#VALUE!</v>
      </c>
      <c r="AT74" s="259" t="e">
        <f t="shared" si="87"/>
        <v>#VALUE!</v>
      </c>
      <c r="AU74" s="259" t="e">
        <f t="shared" si="88"/>
        <v>#VALUE!</v>
      </c>
      <c r="AV74" s="257" t="e">
        <f t="shared" si="78"/>
        <v>#VALUE!</v>
      </c>
      <c r="AW74" s="258" t="e">
        <f t="shared" si="79"/>
        <v>#VALUE!</v>
      </c>
      <c r="AX74" s="258" t="e">
        <f t="shared" si="80"/>
        <v>#VALUE!</v>
      </c>
      <c r="AY74" s="258" t="e">
        <f t="shared" si="81"/>
        <v>#VALUE!</v>
      </c>
      <c r="AZ74" s="258" t="e">
        <f t="shared" si="82"/>
        <v>#VALUE!</v>
      </c>
      <c r="BA74" s="258" t="e">
        <f t="shared" si="83"/>
        <v>#VALUE!</v>
      </c>
      <c r="BB74" s="259" t="e">
        <f t="shared" si="84"/>
        <v>#VALUE!</v>
      </c>
      <c r="BC74" s="261" t="e">
        <f t="shared" si="85"/>
        <v>#VALUE!</v>
      </c>
    </row>
    <row r="75" spans="1:55" ht="12.75">
      <c r="A75" s="193">
        <v>61</v>
      </c>
      <c r="B75" s="200" t="s">
        <v>144</v>
      </c>
      <c r="C75" s="245" t="e">
        <f t="shared" si="21"/>
        <v>#VALUE!</v>
      </c>
      <c r="D75" s="246" t="e">
        <f t="shared" si="46"/>
        <v>#VALUE!</v>
      </c>
      <c r="E75" s="246" t="e">
        <f t="shared" si="47"/>
        <v>#VALUE!</v>
      </c>
      <c r="F75" s="254" t="e">
        <f t="shared" si="52"/>
        <v>#VALUE!</v>
      </c>
      <c r="G75" s="251" t="e">
        <f t="shared" si="86"/>
        <v>#VALUE!</v>
      </c>
      <c r="H75" s="200" t="s">
        <v>144</v>
      </c>
      <c r="I75" s="245" t="e">
        <f t="shared" si="23"/>
        <v>#VALUE!</v>
      </c>
      <c r="J75" s="246" t="e">
        <f t="shared" si="48"/>
        <v>#VALUE!</v>
      </c>
      <c r="K75" s="246" t="e">
        <f t="shared" si="49"/>
        <v>#VALUE!</v>
      </c>
      <c r="L75" s="254" t="e">
        <f t="shared" si="53"/>
        <v>#VALUE!</v>
      </c>
      <c r="M75" s="251" t="e">
        <f t="shared" si="89"/>
        <v>#VALUE!</v>
      </c>
      <c r="N75" s="141"/>
      <c r="O75" s="241">
        <f t="shared" si="54"/>
        <v>61</v>
      </c>
      <c r="P75" s="295" t="e">
        <f t="shared" si="55"/>
        <v>#VALUE!</v>
      </c>
      <c r="Q75" s="236" t="e">
        <f t="shared" si="56"/>
        <v>#VALUE!</v>
      </c>
      <c r="R75" s="236" t="e">
        <f t="shared" si="57"/>
        <v>#VALUE!</v>
      </c>
      <c r="S75" s="236" t="e">
        <f t="shared" si="90"/>
        <v>#VALUE!</v>
      </c>
      <c r="T75" s="295" t="e">
        <f t="shared" si="58"/>
        <v>#VALUE!</v>
      </c>
      <c r="U75" s="236" t="e">
        <f t="shared" si="59"/>
        <v>#VALUE!</v>
      </c>
      <c r="V75" s="236" t="e">
        <f t="shared" si="60"/>
        <v>#VALUE!</v>
      </c>
      <c r="W75" s="253" t="e">
        <f t="shared" si="61"/>
        <v>#VALUE!</v>
      </c>
      <c r="X75" s="257" t="e">
        <f t="shared" si="62"/>
        <v>#VALUE!</v>
      </c>
      <c r="Y75" s="258" t="e">
        <f t="shared" si="63"/>
        <v>#VALUE!</v>
      </c>
      <c r="Z75" s="258" t="e">
        <f t="shared" si="64"/>
        <v>#VALUE!</v>
      </c>
      <c r="AA75" s="258" t="e">
        <f t="shared" si="65"/>
        <v>#VALUE!</v>
      </c>
      <c r="AB75" s="258" t="e">
        <f t="shared" si="66"/>
        <v>#VALUE!</v>
      </c>
      <c r="AC75" s="258" t="e">
        <f t="shared" si="67"/>
        <v>#VALUE!</v>
      </c>
      <c r="AD75" s="259" t="e">
        <f t="shared" si="91"/>
        <v>#VALUE!</v>
      </c>
      <c r="AE75" s="259" t="e">
        <f t="shared" si="92"/>
        <v>#VALUE!</v>
      </c>
      <c r="AF75" s="257" t="e">
        <f t="shared" si="68"/>
        <v>#VALUE!</v>
      </c>
      <c r="AG75" s="258" t="e">
        <f t="shared" si="69"/>
        <v>#VALUE!</v>
      </c>
      <c r="AH75" s="258" t="e">
        <f t="shared" si="70"/>
        <v>#VALUE!</v>
      </c>
      <c r="AI75" s="258" t="e">
        <f t="shared" si="71"/>
        <v>#VALUE!</v>
      </c>
      <c r="AJ75" s="258" t="e">
        <f t="shared" si="72"/>
        <v>#VALUE!</v>
      </c>
      <c r="AK75" s="258" t="e">
        <f t="shared" si="73"/>
        <v>#VALUE!</v>
      </c>
      <c r="AL75" s="259" t="e">
        <f t="shared" si="93"/>
        <v>#VALUE!</v>
      </c>
      <c r="AM75" s="261" t="e">
        <f t="shared" si="94"/>
        <v>#VALUE!</v>
      </c>
      <c r="AN75" s="257" t="e">
        <f t="shared" si="74"/>
        <v>#VALUE!</v>
      </c>
      <c r="AO75" s="258" t="e">
        <f t="shared" si="75"/>
        <v>#VALUE!</v>
      </c>
      <c r="AP75" s="258" t="e">
        <f t="shared" si="76"/>
        <v>#VALUE!</v>
      </c>
      <c r="AQ75" s="258" t="e">
        <f t="shared" si="77"/>
        <v>#VALUE!</v>
      </c>
      <c r="AR75" s="258" t="e">
        <f t="shared" si="44"/>
        <v>#VALUE!</v>
      </c>
      <c r="AS75" s="258" t="e">
        <f t="shared" si="45"/>
        <v>#VALUE!</v>
      </c>
      <c r="AT75" s="259" t="e">
        <f t="shared" si="87"/>
        <v>#VALUE!</v>
      </c>
      <c r="AU75" s="259" t="e">
        <f t="shared" si="88"/>
        <v>#VALUE!</v>
      </c>
      <c r="AV75" s="257" t="e">
        <f t="shared" si="78"/>
        <v>#VALUE!</v>
      </c>
      <c r="AW75" s="258" t="e">
        <f t="shared" si="79"/>
        <v>#VALUE!</v>
      </c>
      <c r="AX75" s="258" t="e">
        <f t="shared" si="80"/>
        <v>#VALUE!</v>
      </c>
      <c r="AY75" s="258" t="e">
        <f t="shared" si="81"/>
        <v>#VALUE!</v>
      </c>
      <c r="AZ75" s="258" t="e">
        <f t="shared" si="82"/>
        <v>#VALUE!</v>
      </c>
      <c r="BA75" s="258" t="e">
        <f t="shared" si="83"/>
        <v>#VALUE!</v>
      </c>
      <c r="BB75" s="259" t="e">
        <f t="shared" si="84"/>
        <v>#VALUE!</v>
      </c>
      <c r="BC75" s="261" t="e">
        <f t="shared" si="85"/>
        <v>#VALUE!</v>
      </c>
    </row>
    <row r="76" spans="1:55" ht="12.75">
      <c r="A76" s="193">
        <v>62</v>
      </c>
      <c r="B76" s="200" t="s">
        <v>144</v>
      </c>
      <c r="C76" s="245" t="e">
        <f t="shared" si="21"/>
        <v>#VALUE!</v>
      </c>
      <c r="D76" s="246" t="e">
        <f t="shared" si="46"/>
        <v>#VALUE!</v>
      </c>
      <c r="E76" s="246" t="e">
        <f t="shared" si="47"/>
        <v>#VALUE!</v>
      </c>
      <c r="F76" s="254" t="e">
        <f t="shared" si="52"/>
        <v>#VALUE!</v>
      </c>
      <c r="G76" s="251" t="e">
        <f t="shared" si="86"/>
        <v>#VALUE!</v>
      </c>
      <c r="H76" s="200" t="s">
        <v>144</v>
      </c>
      <c r="I76" s="245" t="e">
        <f t="shared" si="23"/>
        <v>#VALUE!</v>
      </c>
      <c r="J76" s="246" t="e">
        <f t="shared" si="48"/>
        <v>#VALUE!</v>
      </c>
      <c r="K76" s="246" t="e">
        <f t="shared" si="49"/>
        <v>#VALUE!</v>
      </c>
      <c r="L76" s="254" t="e">
        <f t="shared" si="53"/>
        <v>#VALUE!</v>
      </c>
      <c r="M76" s="251" t="e">
        <f t="shared" si="89"/>
        <v>#VALUE!</v>
      </c>
      <c r="N76" s="141"/>
      <c r="O76" s="241">
        <f t="shared" si="54"/>
        <v>62</v>
      </c>
      <c r="P76" s="295" t="e">
        <f t="shared" si="55"/>
        <v>#VALUE!</v>
      </c>
      <c r="Q76" s="236" t="e">
        <f t="shared" si="56"/>
        <v>#VALUE!</v>
      </c>
      <c r="R76" s="236" t="e">
        <f t="shared" si="57"/>
        <v>#VALUE!</v>
      </c>
      <c r="S76" s="236" t="e">
        <f t="shared" si="90"/>
        <v>#VALUE!</v>
      </c>
      <c r="T76" s="295" t="e">
        <f t="shared" si="58"/>
        <v>#VALUE!</v>
      </c>
      <c r="U76" s="236" t="e">
        <f t="shared" si="59"/>
        <v>#VALUE!</v>
      </c>
      <c r="V76" s="236" t="e">
        <f t="shared" si="60"/>
        <v>#VALUE!</v>
      </c>
      <c r="W76" s="253" t="e">
        <f t="shared" si="61"/>
        <v>#VALUE!</v>
      </c>
      <c r="X76" s="257" t="e">
        <f t="shared" si="62"/>
        <v>#VALUE!</v>
      </c>
      <c r="Y76" s="258" t="e">
        <f t="shared" si="63"/>
        <v>#VALUE!</v>
      </c>
      <c r="Z76" s="258" t="e">
        <f t="shared" si="64"/>
        <v>#VALUE!</v>
      </c>
      <c r="AA76" s="258" t="e">
        <f t="shared" si="65"/>
        <v>#VALUE!</v>
      </c>
      <c r="AB76" s="258" t="e">
        <f t="shared" si="66"/>
        <v>#VALUE!</v>
      </c>
      <c r="AC76" s="258" t="e">
        <f t="shared" si="67"/>
        <v>#VALUE!</v>
      </c>
      <c r="AD76" s="259" t="e">
        <f t="shared" si="91"/>
        <v>#VALUE!</v>
      </c>
      <c r="AE76" s="259" t="e">
        <f t="shared" si="92"/>
        <v>#VALUE!</v>
      </c>
      <c r="AF76" s="257" t="e">
        <f t="shared" si="68"/>
        <v>#VALUE!</v>
      </c>
      <c r="AG76" s="258" t="e">
        <f t="shared" si="69"/>
        <v>#VALUE!</v>
      </c>
      <c r="AH76" s="258" t="e">
        <f t="shared" si="70"/>
        <v>#VALUE!</v>
      </c>
      <c r="AI76" s="258" t="e">
        <f t="shared" si="71"/>
        <v>#VALUE!</v>
      </c>
      <c r="AJ76" s="258" t="e">
        <f t="shared" si="72"/>
        <v>#VALUE!</v>
      </c>
      <c r="AK76" s="258" t="e">
        <f t="shared" si="73"/>
        <v>#VALUE!</v>
      </c>
      <c r="AL76" s="259" t="e">
        <f t="shared" si="93"/>
        <v>#VALUE!</v>
      </c>
      <c r="AM76" s="261" t="e">
        <f t="shared" si="94"/>
        <v>#VALUE!</v>
      </c>
      <c r="AN76" s="257" t="e">
        <f t="shared" si="74"/>
        <v>#VALUE!</v>
      </c>
      <c r="AO76" s="258" t="e">
        <f t="shared" si="75"/>
        <v>#VALUE!</v>
      </c>
      <c r="AP76" s="258" t="e">
        <f t="shared" si="76"/>
        <v>#VALUE!</v>
      </c>
      <c r="AQ76" s="258" t="e">
        <f t="shared" si="77"/>
        <v>#VALUE!</v>
      </c>
      <c r="AR76" s="258" t="e">
        <f t="shared" si="44"/>
        <v>#VALUE!</v>
      </c>
      <c r="AS76" s="258" t="e">
        <f t="shared" si="45"/>
        <v>#VALUE!</v>
      </c>
      <c r="AT76" s="259" t="e">
        <f t="shared" si="87"/>
        <v>#VALUE!</v>
      </c>
      <c r="AU76" s="259" t="e">
        <f t="shared" si="88"/>
        <v>#VALUE!</v>
      </c>
      <c r="AV76" s="257" t="e">
        <f t="shared" si="78"/>
        <v>#VALUE!</v>
      </c>
      <c r="AW76" s="258" t="e">
        <f t="shared" si="79"/>
        <v>#VALUE!</v>
      </c>
      <c r="AX76" s="258" t="e">
        <f t="shared" si="80"/>
        <v>#VALUE!</v>
      </c>
      <c r="AY76" s="258" t="e">
        <f t="shared" si="81"/>
        <v>#VALUE!</v>
      </c>
      <c r="AZ76" s="258" t="e">
        <f t="shared" si="82"/>
        <v>#VALUE!</v>
      </c>
      <c r="BA76" s="258" t="e">
        <f t="shared" si="83"/>
        <v>#VALUE!</v>
      </c>
      <c r="BB76" s="259" t="e">
        <f t="shared" si="84"/>
        <v>#VALUE!</v>
      </c>
      <c r="BC76" s="261" t="e">
        <f t="shared" si="85"/>
        <v>#VALUE!</v>
      </c>
    </row>
    <row r="77" spans="1:55" ht="12.75">
      <c r="A77" s="193">
        <v>63</v>
      </c>
      <c r="B77" s="200" t="s">
        <v>144</v>
      </c>
      <c r="C77" s="245" t="e">
        <f t="shared" si="21"/>
        <v>#VALUE!</v>
      </c>
      <c r="D77" s="246" t="e">
        <f t="shared" si="46"/>
        <v>#VALUE!</v>
      </c>
      <c r="E77" s="246" t="e">
        <f t="shared" si="47"/>
        <v>#VALUE!</v>
      </c>
      <c r="F77" s="254" t="e">
        <f t="shared" si="52"/>
        <v>#VALUE!</v>
      </c>
      <c r="G77" s="251" t="e">
        <f t="shared" si="86"/>
        <v>#VALUE!</v>
      </c>
      <c r="H77" s="200" t="s">
        <v>144</v>
      </c>
      <c r="I77" s="245" t="e">
        <f t="shared" si="23"/>
        <v>#VALUE!</v>
      </c>
      <c r="J77" s="246" t="e">
        <f t="shared" si="48"/>
        <v>#VALUE!</v>
      </c>
      <c r="K77" s="246" t="e">
        <f t="shared" si="49"/>
        <v>#VALUE!</v>
      </c>
      <c r="L77" s="254" t="e">
        <f t="shared" si="53"/>
        <v>#VALUE!</v>
      </c>
      <c r="M77" s="251" t="e">
        <f t="shared" si="89"/>
        <v>#VALUE!</v>
      </c>
      <c r="N77" s="141"/>
      <c r="O77" s="241">
        <f t="shared" si="54"/>
        <v>63</v>
      </c>
      <c r="P77" s="295" t="e">
        <f t="shared" si="55"/>
        <v>#VALUE!</v>
      </c>
      <c r="Q77" s="236" t="e">
        <f t="shared" si="56"/>
        <v>#VALUE!</v>
      </c>
      <c r="R77" s="236" t="e">
        <f t="shared" si="57"/>
        <v>#VALUE!</v>
      </c>
      <c r="S77" s="236" t="e">
        <f t="shared" si="90"/>
        <v>#VALUE!</v>
      </c>
      <c r="T77" s="295" t="e">
        <f t="shared" si="58"/>
        <v>#VALUE!</v>
      </c>
      <c r="U77" s="236" t="e">
        <f t="shared" si="59"/>
        <v>#VALUE!</v>
      </c>
      <c r="V77" s="236" t="e">
        <f t="shared" si="60"/>
        <v>#VALUE!</v>
      </c>
      <c r="W77" s="253" t="e">
        <f t="shared" si="61"/>
        <v>#VALUE!</v>
      </c>
      <c r="X77" s="257" t="e">
        <f t="shared" si="62"/>
        <v>#VALUE!</v>
      </c>
      <c r="Y77" s="258" t="e">
        <f t="shared" si="63"/>
        <v>#VALUE!</v>
      </c>
      <c r="Z77" s="258" t="e">
        <f t="shared" si="64"/>
        <v>#VALUE!</v>
      </c>
      <c r="AA77" s="258" t="e">
        <f t="shared" si="65"/>
        <v>#VALUE!</v>
      </c>
      <c r="AB77" s="258" t="e">
        <f t="shared" si="66"/>
        <v>#VALUE!</v>
      </c>
      <c r="AC77" s="258" t="e">
        <f t="shared" si="67"/>
        <v>#VALUE!</v>
      </c>
      <c r="AD77" s="259" t="e">
        <f t="shared" si="91"/>
        <v>#VALUE!</v>
      </c>
      <c r="AE77" s="259" t="e">
        <f t="shared" si="92"/>
        <v>#VALUE!</v>
      </c>
      <c r="AF77" s="257" t="e">
        <f t="shared" si="68"/>
        <v>#VALUE!</v>
      </c>
      <c r="AG77" s="258" t="e">
        <f t="shared" si="69"/>
        <v>#VALUE!</v>
      </c>
      <c r="AH77" s="258" t="e">
        <f t="shared" si="70"/>
        <v>#VALUE!</v>
      </c>
      <c r="AI77" s="258" t="e">
        <f t="shared" si="71"/>
        <v>#VALUE!</v>
      </c>
      <c r="AJ77" s="258" t="e">
        <f t="shared" si="72"/>
        <v>#VALUE!</v>
      </c>
      <c r="AK77" s="258" t="e">
        <f t="shared" si="73"/>
        <v>#VALUE!</v>
      </c>
      <c r="AL77" s="259" t="e">
        <f t="shared" si="93"/>
        <v>#VALUE!</v>
      </c>
      <c r="AM77" s="261" t="e">
        <f t="shared" si="94"/>
        <v>#VALUE!</v>
      </c>
      <c r="AN77" s="257" t="e">
        <f t="shared" si="74"/>
        <v>#VALUE!</v>
      </c>
      <c r="AO77" s="258" t="e">
        <f t="shared" si="75"/>
        <v>#VALUE!</v>
      </c>
      <c r="AP77" s="258" t="e">
        <f t="shared" si="76"/>
        <v>#VALUE!</v>
      </c>
      <c r="AQ77" s="258" t="e">
        <f t="shared" si="77"/>
        <v>#VALUE!</v>
      </c>
      <c r="AR77" s="258" t="e">
        <f t="shared" si="44"/>
        <v>#VALUE!</v>
      </c>
      <c r="AS77" s="258" t="e">
        <f t="shared" si="45"/>
        <v>#VALUE!</v>
      </c>
      <c r="AT77" s="259" t="e">
        <f t="shared" si="87"/>
        <v>#VALUE!</v>
      </c>
      <c r="AU77" s="259" t="e">
        <f t="shared" si="88"/>
        <v>#VALUE!</v>
      </c>
      <c r="AV77" s="257" t="e">
        <f t="shared" si="78"/>
        <v>#VALUE!</v>
      </c>
      <c r="AW77" s="258" t="e">
        <f t="shared" si="79"/>
        <v>#VALUE!</v>
      </c>
      <c r="AX77" s="258" t="e">
        <f t="shared" si="80"/>
        <v>#VALUE!</v>
      </c>
      <c r="AY77" s="258" t="e">
        <f t="shared" si="81"/>
        <v>#VALUE!</v>
      </c>
      <c r="AZ77" s="258" t="e">
        <f t="shared" si="82"/>
        <v>#VALUE!</v>
      </c>
      <c r="BA77" s="258" t="e">
        <f t="shared" si="83"/>
        <v>#VALUE!</v>
      </c>
      <c r="BB77" s="259" t="e">
        <f t="shared" si="84"/>
        <v>#VALUE!</v>
      </c>
      <c r="BC77" s="261" t="e">
        <f t="shared" si="85"/>
        <v>#VALUE!</v>
      </c>
    </row>
    <row r="78" spans="1:55" ht="12.75">
      <c r="A78" s="193">
        <v>64</v>
      </c>
      <c r="B78" s="200" t="s">
        <v>144</v>
      </c>
      <c r="C78" s="245" t="e">
        <f t="shared" si="21"/>
        <v>#VALUE!</v>
      </c>
      <c r="D78" s="246" t="e">
        <f t="shared" si="46"/>
        <v>#VALUE!</v>
      </c>
      <c r="E78" s="246" t="e">
        <f t="shared" si="47"/>
        <v>#VALUE!</v>
      </c>
      <c r="F78" s="254" t="e">
        <f t="shared" si="52"/>
        <v>#VALUE!</v>
      </c>
      <c r="G78" s="251" t="e">
        <f aca="true" t="shared" si="95" ref="G78:G114">IF(AND(D78&gt;$B$9,AD78&gt;0),0.7*($B$8+D78/AD78),IF(AND(E78&gt;$B$9,AE78&gt;0),-0.7*($B$8+E78/AE78)," - "))</f>
        <v>#VALUE!</v>
      </c>
      <c r="H78" s="200" t="s">
        <v>144</v>
      </c>
      <c r="I78" s="245" t="e">
        <f t="shared" si="23"/>
        <v>#VALUE!</v>
      </c>
      <c r="J78" s="246" t="e">
        <f t="shared" si="48"/>
        <v>#VALUE!</v>
      </c>
      <c r="K78" s="246" t="e">
        <f t="shared" si="49"/>
        <v>#VALUE!</v>
      </c>
      <c r="L78" s="254" t="e">
        <f t="shared" si="53"/>
        <v>#VALUE!</v>
      </c>
      <c r="M78" s="251" t="e">
        <f t="shared" si="89"/>
        <v>#VALUE!</v>
      </c>
      <c r="N78" s="141"/>
      <c r="O78" s="241">
        <f t="shared" si="54"/>
        <v>64</v>
      </c>
      <c r="P78" s="295" t="e">
        <f t="shared" si="55"/>
        <v>#VALUE!</v>
      </c>
      <c r="Q78" s="236" t="e">
        <f t="shared" si="56"/>
        <v>#VALUE!</v>
      </c>
      <c r="R78" s="236" t="e">
        <f t="shared" si="57"/>
        <v>#VALUE!</v>
      </c>
      <c r="S78" s="236" t="e">
        <f t="shared" si="90"/>
        <v>#VALUE!</v>
      </c>
      <c r="T78" s="295" t="e">
        <f t="shared" si="58"/>
        <v>#VALUE!</v>
      </c>
      <c r="U78" s="236" t="e">
        <f t="shared" si="59"/>
        <v>#VALUE!</v>
      </c>
      <c r="V78" s="236" t="e">
        <f t="shared" si="60"/>
        <v>#VALUE!</v>
      </c>
      <c r="W78" s="253" t="e">
        <f t="shared" si="61"/>
        <v>#VALUE!</v>
      </c>
      <c r="X78" s="257" t="e">
        <f t="shared" si="62"/>
        <v>#VALUE!</v>
      </c>
      <c r="Y78" s="258" t="e">
        <f t="shared" si="63"/>
        <v>#VALUE!</v>
      </c>
      <c r="Z78" s="258" t="e">
        <f t="shared" si="64"/>
        <v>#VALUE!</v>
      </c>
      <c r="AA78" s="258" t="e">
        <f t="shared" si="65"/>
        <v>#VALUE!</v>
      </c>
      <c r="AB78" s="258" t="e">
        <f t="shared" si="66"/>
        <v>#VALUE!</v>
      </c>
      <c r="AC78" s="258" t="e">
        <f t="shared" si="67"/>
        <v>#VALUE!</v>
      </c>
      <c r="AD78" s="259" t="e">
        <f t="shared" si="91"/>
        <v>#VALUE!</v>
      </c>
      <c r="AE78" s="259" t="e">
        <f t="shared" si="92"/>
        <v>#VALUE!</v>
      </c>
      <c r="AF78" s="257" t="e">
        <f t="shared" si="68"/>
        <v>#VALUE!</v>
      </c>
      <c r="AG78" s="258" t="e">
        <f t="shared" si="69"/>
        <v>#VALUE!</v>
      </c>
      <c r="AH78" s="258" t="e">
        <f t="shared" si="70"/>
        <v>#VALUE!</v>
      </c>
      <c r="AI78" s="258" t="e">
        <f t="shared" si="71"/>
        <v>#VALUE!</v>
      </c>
      <c r="AJ78" s="258" t="e">
        <f t="shared" si="72"/>
        <v>#VALUE!</v>
      </c>
      <c r="AK78" s="258" t="e">
        <f t="shared" si="73"/>
        <v>#VALUE!</v>
      </c>
      <c r="AL78" s="259" t="e">
        <f t="shared" si="93"/>
        <v>#VALUE!</v>
      </c>
      <c r="AM78" s="261" t="e">
        <f t="shared" si="94"/>
        <v>#VALUE!</v>
      </c>
      <c r="AN78" s="257" t="e">
        <f t="shared" si="74"/>
        <v>#VALUE!</v>
      </c>
      <c r="AO78" s="258" t="e">
        <f t="shared" si="75"/>
        <v>#VALUE!</v>
      </c>
      <c r="AP78" s="258" t="e">
        <f t="shared" si="76"/>
        <v>#VALUE!</v>
      </c>
      <c r="AQ78" s="258" t="e">
        <f t="shared" si="77"/>
        <v>#VALUE!</v>
      </c>
      <c r="AR78" s="258" t="e">
        <f t="shared" si="44"/>
        <v>#VALUE!</v>
      </c>
      <c r="AS78" s="258" t="e">
        <f t="shared" si="45"/>
        <v>#VALUE!</v>
      </c>
      <c r="AT78" s="259" t="e">
        <f aca="true" t="shared" si="96" ref="AT78:AT114">IF(Q78&gt;0,AT77+1,AT77)</f>
        <v>#VALUE!</v>
      </c>
      <c r="AU78" s="259" t="e">
        <f aca="true" t="shared" si="97" ref="AU78:AU114">IF(R78&gt;0,AU77+1,AU77)</f>
        <v>#VALUE!</v>
      </c>
      <c r="AV78" s="257" t="e">
        <f t="shared" si="78"/>
        <v>#VALUE!</v>
      </c>
      <c r="AW78" s="258" t="e">
        <f t="shared" si="79"/>
        <v>#VALUE!</v>
      </c>
      <c r="AX78" s="258" t="e">
        <f t="shared" si="80"/>
        <v>#VALUE!</v>
      </c>
      <c r="AY78" s="258" t="e">
        <f t="shared" si="81"/>
        <v>#VALUE!</v>
      </c>
      <c r="AZ78" s="258" t="e">
        <f t="shared" si="82"/>
        <v>#VALUE!</v>
      </c>
      <c r="BA78" s="258" t="e">
        <f t="shared" si="83"/>
        <v>#VALUE!</v>
      </c>
      <c r="BB78" s="259" t="e">
        <f t="shared" si="84"/>
        <v>#VALUE!</v>
      </c>
      <c r="BC78" s="261" t="e">
        <f t="shared" si="85"/>
        <v>#VALUE!</v>
      </c>
    </row>
    <row r="79" spans="1:55" ht="12.75">
      <c r="A79" s="193">
        <v>65</v>
      </c>
      <c r="B79" s="200" t="s">
        <v>144</v>
      </c>
      <c r="C79" s="245" t="e">
        <f aca="true" t="shared" si="98" ref="C79:C114">B79-$B$7</f>
        <v>#VALUE!</v>
      </c>
      <c r="D79" s="246" t="e">
        <f t="shared" si="46"/>
        <v>#VALUE!</v>
      </c>
      <c r="E79" s="246" t="e">
        <f t="shared" si="47"/>
        <v>#VALUE!</v>
      </c>
      <c r="F79" s="254" t="e">
        <f t="shared" si="52"/>
        <v>#VALUE!</v>
      </c>
      <c r="G79" s="251" t="e">
        <f t="shared" si="95"/>
        <v>#VALUE!</v>
      </c>
      <c r="H79" s="200" t="s">
        <v>144</v>
      </c>
      <c r="I79" s="245" t="e">
        <f aca="true" t="shared" si="99" ref="I79:I114">H79-$H$7</f>
        <v>#VALUE!</v>
      </c>
      <c r="J79" s="246" t="e">
        <f t="shared" si="48"/>
        <v>#VALUE!</v>
      </c>
      <c r="K79" s="246" t="e">
        <f t="shared" si="49"/>
        <v>#VALUE!</v>
      </c>
      <c r="L79" s="254" t="e">
        <f t="shared" si="53"/>
        <v>#VALUE!</v>
      </c>
      <c r="M79" s="251" t="e">
        <f aca="true" t="shared" si="100" ref="M79:M114">IF(AND(J79&gt;$H$9,AL79&gt;0),0.7*($H$8+J79/AL79),IF(AND(K79&gt;$H$9,AM79&gt;0),-0.7*($H$8+K79/AM79)," - "))</f>
        <v>#VALUE!</v>
      </c>
      <c r="N79" s="141"/>
      <c r="O79" s="241">
        <f t="shared" si="54"/>
        <v>65</v>
      </c>
      <c r="P79" s="295" t="e">
        <f t="shared" si="55"/>
        <v>#VALUE!</v>
      </c>
      <c r="Q79" s="236" t="e">
        <f t="shared" si="56"/>
        <v>#VALUE!</v>
      </c>
      <c r="R79" s="236" t="e">
        <f t="shared" si="57"/>
        <v>#VALUE!</v>
      </c>
      <c r="S79" s="236" t="e">
        <f aca="true" t="shared" si="101" ref="S79:S110">IF(AND(Q79&gt;$D$9,AT79&gt;0),0.7*($D$8+Q79/AT79),IF(AND(R79&gt;$D$9,AU79&gt;0),-0.7*($D$8+R79/AU79)," - "))</f>
        <v>#VALUE!</v>
      </c>
      <c r="T79" s="295" t="e">
        <f t="shared" si="58"/>
        <v>#VALUE!</v>
      </c>
      <c r="U79" s="236" t="e">
        <f t="shared" si="59"/>
        <v>#VALUE!</v>
      </c>
      <c r="V79" s="236" t="e">
        <f t="shared" si="60"/>
        <v>#VALUE!</v>
      </c>
      <c r="W79" s="253" t="e">
        <f t="shared" si="61"/>
        <v>#VALUE!</v>
      </c>
      <c r="X79" s="257" t="e">
        <f t="shared" si="62"/>
        <v>#VALUE!</v>
      </c>
      <c r="Y79" s="258" t="e">
        <f t="shared" si="63"/>
        <v>#VALUE!</v>
      </c>
      <c r="Z79" s="258" t="e">
        <f t="shared" si="64"/>
        <v>#VALUE!</v>
      </c>
      <c r="AA79" s="258" t="e">
        <f t="shared" si="65"/>
        <v>#VALUE!</v>
      </c>
      <c r="AB79" s="258" t="e">
        <f t="shared" si="66"/>
        <v>#VALUE!</v>
      </c>
      <c r="AC79" s="258" t="e">
        <f t="shared" si="67"/>
        <v>#VALUE!</v>
      </c>
      <c r="AD79" s="259" t="e">
        <f aca="true" t="shared" si="102" ref="AD79:AD114">IF(D79&gt;0,AD78+1,AD78)</f>
        <v>#VALUE!</v>
      </c>
      <c r="AE79" s="259" t="e">
        <f aca="true" t="shared" si="103" ref="AE79:AE114">IF(E79&gt;0,AE78+1,AE78)</f>
        <v>#VALUE!</v>
      </c>
      <c r="AF79" s="257" t="e">
        <f t="shared" si="68"/>
        <v>#VALUE!</v>
      </c>
      <c r="AG79" s="258" t="e">
        <f t="shared" si="69"/>
        <v>#VALUE!</v>
      </c>
      <c r="AH79" s="258" t="e">
        <f t="shared" si="70"/>
        <v>#VALUE!</v>
      </c>
      <c r="AI79" s="258" t="e">
        <f t="shared" si="71"/>
        <v>#VALUE!</v>
      </c>
      <c r="AJ79" s="258" t="e">
        <f t="shared" si="72"/>
        <v>#VALUE!</v>
      </c>
      <c r="AK79" s="258" t="e">
        <f t="shared" si="73"/>
        <v>#VALUE!</v>
      </c>
      <c r="AL79" s="259" t="e">
        <f aca="true" t="shared" si="104" ref="AL79:AL114">IF(J79&gt;0,AL78+1,AL78)</f>
        <v>#VALUE!</v>
      </c>
      <c r="AM79" s="261" t="e">
        <f aca="true" t="shared" si="105" ref="AM79:AM114">IF(K79&gt;0,AM78+1,AM78)</f>
        <v>#VALUE!</v>
      </c>
      <c r="AN79" s="257" t="e">
        <f t="shared" si="74"/>
        <v>#VALUE!</v>
      </c>
      <c r="AO79" s="258" t="e">
        <f t="shared" si="75"/>
        <v>#VALUE!</v>
      </c>
      <c r="AP79" s="258" t="e">
        <f t="shared" si="76"/>
        <v>#VALUE!</v>
      </c>
      <c r="AQ79" s="258" t="e">
        <f t="shared" si="77"/>
        <v>#VALUE!</v>
      </c>
      <c r="AR79" s="258" t="e">
        <f aca="true" t="shared" si="106" ref="AR79:AR114">IF(R79&gt;$D$9,$D$9,R79)</f>
        <v>#VALUE!</v>
      </c>
      <c r="AS79" s="258" t="e">
        <f aca="true" t="shared" si="107" ref="AS79:AS114">IF(R79&gt;$D$9,R79-$D$9,0)</f>
        <v>#VALUE!</v>
      </c>
      <c r="AT79" s="259" t="e">
        <f t="shared" si="96"/>
        <v>#VALUE!</v>
      </c>
      <c r="AU79" s="259" t="e">
        <f t="shared" si="97"/>
        <v>#VALUE!</v>
      </c>
      <c r="AV79" s="257" t="e">
        <f t="shared" si="78"/>
        <v>#VALUE!</v>
      </c>
      <c r="AW79" s="258" t="e">
        <f t="shared" si="79"/>
        <v>#VALUE!</v>
      </c>
      <c r="AX79" s="258" t="e">
        <f t="shared" si="80"/>
        <v>#VALUE!</v>
      </c>
      <c r="AY79" s="258" t="e">
        <f t="shared" si="81"/>
        <v>#VALUE!</v>
      </c>
      <c r="AZ79" s="258" t="e">
        <f t="shared" si="82"/>
        <v>#VALUE!</v>
      </c>
      <c r="BA79" s="258" t="e">
        <f t="shared" si="83"/>
        <v>#VALUE!</v>
      </c>
      <c r="BB79" s="259" t="e">
        <f t="shared" si="84"/>
        <v>#VALUE!</v>
      </c>
      <c r="BC79" s="261" t="e">
        <f t="shared" si="85"/>
        <v>#VALUE!</v>
      </c>
    </row>
    <row r="80" spans="1:55" ht="12.75">
      <c r="A80" s="193">
        <v>66</v>
      </c>
      <c r="B80" s="200" t="s">
        <v>144</v>
      </c>
      <c r="C80" s="245" t="e">
        <f t="shared" si="98"/>
        <v>#VALUE!</v>
      </c>
      <c r="D80" s="246" t="e">
        <f aca="true" t="shared" si="108" ref="D80:D114">IF(D79+C80-$B$8&gt;0,D79+C80-$B$8,0)</f>
        <v>#VALUE!</v>
      </c>
      <c r="E80" s="246" t="e">
        <f aca="true" t="shared" si="109" ref="E80:E114">IF(E79-C80-$B$8&gt;0,E79-C80-$B$8,0)</f>
        <v>#VALUE!</v>
      </c>
      <c r="F80" s="254" t="e">
        <f t="shared" si="52"/>
        <v>#VALUE!</v>
      </c>
      <c r="G80" s="251" t="e">
        <f t="shared" si="95"/>
        <v>#VALUE!</v>
      </c>
      <c r="H80" s="200" t="s">
        <v>144</v>
      </c>
      <c r="I80" s="245" t="e">
        <f t="shared" si="99"/>
        <v>#VALUE!</v>
      </c>
      <c r="J80" s="246" t="e">
        <f aca="true" t="shared" si="110" ref="J80:J114">IF(J79+I80-$H$8&gt;0,J79+I80-$H$8,0)</f>
        <v>#VALUE!</v>
      </c>
      <c r="K80" s="246" t="e">
        <f aca="true" t="shared" si="111" ref="K80:K114">IF(K79-I80-$H$8&gt;0,K79-I80-$H$8,0)</f>
        <v>#VALUE!</v>
      </c>
      <c r="L80" s="254" t="e">
        <f t="shared" si="53"/>
        <v>#VALUE!</v>
      </c>
      <c r="M80" s="251" t="e">
        <f t="shared" si="100"/>
        <v>#VALUE!</v>
      </c>
      <c r="N80" s="141"/>
      <c r="O80" s="241">
        <f t="shared" si="54"/>
        <v>66</v>
      </c>
      <c r="P80" s="295" t="e">
        <f t="shared" si="55"/>
        <v>#VALUE!</v>
      </c>
      <c r="Q80" s="236" t="e">
        <f t="shared" si="56"/>
        <v>#VALUE!</v>
      </c>
      <c r="R80" s="236" t="e">
        <f t="shared" si="57"/>
        <v>#VALUE!</v>
      </c>
      <c r="S80" s="236" t="e">
        <f t="shared" si="101"/>
        <v>#VALUE!</v>
      </c>
      <c r="T80" s="295" t="e">
        <f t="shared" si="58"/>
        <v>#VALUE!</v>
      </c>
      <c r="U80" s="236" t="e">
        <f t="shared" si="59"/>
        <v>#VALUE!</v>
      </c>
      <c r="V80" s="236" t="e">
        <f t="shared" si="60"/>
        <v>#VALUE!</v>
      </c>
      <c r="W80" s="253" t="e">
        <f t="shared" si="61"/>
        <v>#VALUE!</v>
      </c>
      <c r="X80" s="257" t="e">
        <f t="shared" si="62"/>
        <v>#VALUE!</v>
      </c>
      <c r="Y80" s="258" t="e">
        <f t="shared" si="63"/>
        <v>#VALUE!</v>
      </c>
      <c r="Z80" s="258" t="e">
        <f t="shared" si="64"/>
        <v>#VALUE!</v>
      </c>
      <c r="AA80" s="258" t="e">
        <f t="shared" si="65"/>
        <v>#VALUE!</v>
      </c>
      <c r="AB80" s="258" t="e">
        <f t="shared" si="66"/>
        <v>#VALUE!</v>
      </c>
      <c r="AC80" s="258" t="e">
        <f t="shared" si="67"/>
        <v>#VALUE!</v>
      </c>
      <c r="AD80" s="259" t="e">
        <f t="shared" si="102"/>
        <v>#VALUE!</v>
      </c>
      <c r="AE80" s="259" t="e">
        <f t="shared" si="103"/>
        <v>#VALUE!</v>
      </c>
      <c r="AF80" s="257" t="e">
        <f t="shared" si="68"/>
        <v>#VALUE!</v>
      </c>
      <c r="AG80" s="258" t="e">
        <f t="shared" si="69"/>
        <v>#VALUE!</v>
      </c>
      <c r="AH80" s="258" t="e">
        <f t="shared" si="70"/>
        <v>#VALUE!</v>
      </c>
      <c r="AI80" s="258" t="e">
        <f t="shared" si="71"/>
        <v>#VALUE!</v>
      </c>
      <c r="AJ80" s="258" t="e">
        <f t="shared" si="72"/>
        <v>#VALUE!</v>
      </c>
      <c r="AK80" s="258" t="e">
        <f t="shared" si="73"/>
        <v>#VALUE!</v>
      </c>
      <c r="AL80" s="259" t="e">
        <f t="shared" si="104"/>
        <v>#VALUE!</v>
      </c>
      <c r="AM80" s="261" t="e">
        <f t="shared" si="105"/>
        <v>#VALUE!</v>
      </c>
      <c r="AN80" s="257" t="e">
        <f t="shared" si="74"/>
        <v>#VALUE!</v>
      </c>
      <c r="AO80" s="258" t="e">
        <f t="shared" si="75"/>
        <v>#VALUE!</v>
      </c>
      <c r="AP80" s="258" t="e">
        <f t="shared" si="76"/>
        <v>#VALUE!</v>
      </c>
      <c r="AQ80" s="258" t="e">
        <f t="shared" si="77"/>
        <v>#VALUE!</v>
      </c>
      <c r="AR80" s="258" t="e">
        <f t="shared" si="106"/>
        <v>#VALUE!</v>
      </c>
      <c r="AS80" s="258" t="e">
        <f t="shared" si="107"/>
        <v>#VALUE!</v>
      </c>
      <c r="AT80" s="259" t="e">
        <f t="shared" si="96"/>
        <v>#VALUE!</v>
      </c>
      <c r="AU80" s="259" t="e">
        <f t="shared" si="97"/>
        <v>#VALUE!</v>
      </c>
      <c r="AV80" s="257" t="e">
        <f t="shared" si="78"/>
        <v>#VALUE!</v>
      </c>
      <c r="AW80" s="258" t="e">
        <f t="shared" si="79"/>
        <v>#VALUE!</v>
      </c>
      <c r="AX80" s="258" t="e">
        <f t="shared" si="80"/>
        <v>#VALUE!</v>
      </c>
      <c r="AY80" s="258" t="e">
        <f t="shared" si="81"/>
        <v>#VALUE!</v>
      </c>
      <c r="AZ80" s="258" t="e">
        <f t="shared" si="82"/>
        <v>#VALUE!</v>
      </c>
      <c r="BA80" s="258" t="e">
        <f t="shared" si="83"/>
        <v>#VALUE!</v>
      </c>
      <c r="BB80" s="259" t="e">
        <f t="shared" si="84"/>
        <v>#VALUE!</v>
      </c>
      <c r="BC80" s="261" t="e">
        <f t="shared" si="85"/>
        <v>#VALUE!</v>
      </c>
    </row>
    <row r="81" spans="1:55" ht="12.75">
      <c r="A81" s="193">
        <v>67</v>
      </c>
      <c r="B81" s="200" t="s">
        <v>144</v>
      </c>
      <c r="C81" s="245" t="e">
        <f t="shared" si="98"/>
        <v>#VALUE!</v>
      </c>
      <c r="D81" s="246" t="e">
        <f t="shared" si="108"/>
        <v>#VALUE!</v>
      </c>
      <c r="E81" s="246" t="e">
        <f t="shared" si="109"/>
        <v>#VALUE!</v>
      </c>
      <c r="F81" s="254" t="e">
        <f t="shared" si="52"/>
        <v>#VALUE!</v>
      </c>
      <c r="G81" s="251" t="e">
        <f t="shared" si="95"/>
        <v>#VALUE!</v>
      </c>
      <c r="H81" s="200" t="s">
        <v>144</v>
      </c>
      <c r="I81" s="245" t="e">
        <f t="shared" si="99"/>
        <v>#VALUE!</v>
      </c>
      <c r="J81" s="246" t="e">
        <f t="shared" si="110"/>
        <v>#VALUE!</v>
      </c>
      <c r="K81" s="246" t="e">
        <f t="shared" si="111"/>
        <v>#VALUE!</v>
      </c>
      <c r="L81" s="254" t="e">
        <f t="shared" si="53"/>
        <v>#VALUE!</v>
      </c>
      <c r="M81" s="251" t="e">
        <f t="shared" si="100"/>
        <v>#VALUE!</v>
      </c>
      <c r="N81" s="141"/>
      <c r="O81" s="241">
        <f t="shared" si="54"/>
        <v>67</v>
      </c>
      <c r="P81" s="295" t="e">
        <f t="shared" si="55"/>
        <v>#VALUE!</v>
      </c>
      <c r="Q81" s="236" t="e">
        <f t="shared" si="56"/>
        <v>#VALUE!</v>
      </c>
      <c r="R81" s="236" t="e">
        <f t="shared" si="57"/>
        <v>#VALUE!</v>
      </c>
      <c r="S81" s="236" t="e">
        <f t="shared" si="101"/>
        <v>#VALUE!</v>
      </c>
      <c r="T81" s="295" t="e">
        <f t="shared" si="58"/>
        <v>#VALUE!</v>
      </c>
      <c r="U81" s="236" t="e">
        <f t="shared" si="59"/>
        <v>#VALUE!</v>
      </c>
      <c r="V81" s="236" t="e">
        <f t="shared" si="60"/>
        <v>#VALUE!</v>
      </c>
      <c r="W81" s="253" t="e">
        <f t="shared" si="61"/>
        <v>#VALUE!</v>
      </c>
      <c r="X81" s="257" t="e">
        <f t="shared" si="62"/>
        <v>#VALUE!</v>
      </c>
      <c r="Y81" s="258" t="e">
        <f t="shared" si="63"/>
        <v>#VALUE!</v>
      </c>
      <c r="Z81" s="258" t="e">
        <f t="shared" si="64"/>
        <v>#VALUE!</v>
      </c>
      <c r="AA81" s="258" t="e">
        <f t="shared" si="65"/>
        <v>#VALUE!</v>
      </c>
      <c r="AB81" s="258" t="e">
        <f t="shared" si="66"/>
        <v>#VALUE!</v>
      </c>
      <c r="AC81" s="258" t="e">
        <f t="shared" si="67"/>
        <v>#VALUE!</v>
      </c>
      <c r="AD81" s="259" t="e">
        <f t="shared" si="102"/>
        <v>#VALUE!</v>
      </c>
      <c r="AE81" s="259" t="e">
        <f t="shared" si="103"/>
        <v>#VALUE!</v>
      </c>
      <c r="AF81" s="257" t="e">
        <f t="shared" si="68"/>
        <v>#VALUE!</v>
      </c>
      <c r="AG81" s="258" t="e">
        <f t="shared" si="69"/>
        <v>#VALUE!</v>
      </c>
      <c r="AH81" s="258" t="e">
        <f t="shared" si="70"/>
        <v>#VALUE!</v>
      </c>
      <c r="AI81" s="258" t="e">
        <f t="shared" si="71"/>
        <v>#VALUE!</v>
      </c>
      <c r="AJ81" s="258" t="e">
        <f t="shared" si="72"/>
        <v>#VALUE!</v>
      </c>
      <c r="AK81" s="258" t="e">
        <f t="shared" si="73"/>
        <v>#VALUE!</v>
      </c>
      <c r="AL81" s="259" t="e">
        <f t="shared" si="104"/>
        <v>#VALUE!</v>
      </c>
      <c r="AM81" s="261" t="e">
        <f t="shared" si="105"/>
        <v>#VALUE!</v>
      </c>
      <c r="AN81" s="257" t="e">
        <f t="shared" si="74"/>
        <v>#VALUE!</v>
      </c>
      <c r="AO81" s="258" t="e">
        <f t="shared" si="75"/>
        <v>#VALUE!</v>
      </c>
      <c r="AP81" s="258" t="e">
        <f t="shared" si="76"/>
        <v>#VALUE!</v>
      </c>
      <c r="AQ81" s="258" t="e">
        <f t="shared" si="77"/>
        <v>#VALUE!</v>
      </c>
      <c r="AR81" s="258" t="e">
        <f t="shared" si="106"/>
        <v>#VALUE!</v>
      </c>
      <c r="AS81" s="258" t="e">
        <f t="shared" si="107"/>
        <v>#VALUE!</v>
      </c>
      <c r="AT81" s="259" t="e">
        <f t="shared" si="96"/>
        <v>#VALUE!</v>
      </c>
      <c r="AU81" s="259" t="e">
        <f t="shared" si="97"/>
        <v>#VALUE!</v>
      </c>
      <c r="AV81" s="257" t="e">
        <f t="shared" si="78"/>
        <v>#VALUE!</v>
      </c>
      <c r="AW81" s="258" t="e">
        <f t="shared" si="79"/>
        <v>#VALUE!</v>
      </c>
      <c r="AX81" s="258" t="e">
        <f t="shared" si="80"/>
        <v>#VALUE!</v>
      </c>
      <c r="AY81" s="258" t="e">
        <f t="shared" si="81"/>
        <v>#VALUE!</v>
      </c>
      <c r="AZ81" s="258" t="e">
        <f t="shared" si="82"/>
        <v>#VALUE!</v>
      </c>
      <c r="BA81" s="258" t="e">
        <f t="shared" si="83"/>
        <v>#VALUE!</v>
      </c>
      <c r="BB81" s="259" t="e">
        <f t="shared" si="84"/>
        <v>#VALUE!</v>
      </c>
      <c r="BC81" s="261" t="e">
        <f t="shared" si="85"/>
        <v>#VALUE!</v>
      </c>
    </row>
    <row r="82" spans="1:55" ht="12.75">
      <c r="A82" s="193">
        <v>68</v>
      </c>
      <c r="B82" s="200" t="s">
        <v>144</v>
      </c>
      <c r="C82" s="245" t="e">
        <f t="shared" si="98"/>
        <v>#VALUE!</v>
      </c>
      <c r="D82" s="246" t="e">
        <f t="shared" si="108"/>
        <v>#VALUE!</v>
      </c>
      <c r="E82" s="246" t="e">
        <f t="shared" si="109"/>
        <v>#VALUE!</v>
      </c>
      <c r="F82" s="254" t="e">
        <f t="shared" si="52"/>
        <v>#VALUE!</v>
      </c>
      <c r="G82" s="251" t="e">
        <f t="shared" si="95"/>
        <v>#VALUE!</v>
      </c>
      <c r="H82" s="200" t="s">
        <v>144</v>
      </c>
      <c r="I82" s="245" t="e">
        <f t="shared" si="99"/>
        <v>#VALUE!</v>
      </c>
      <c r="J82" s="246" t="e">
        <f t="shared" si="110"/>
        <v>#VALUE!</v>
      </c>
      <c r="K82" s="246" t="e">
        <f t="shared" si="111"/>
        <v>#VALUE!</v>
      </c>
      <c r="L82" s="254" t="e">
        <f t="shared" si="53"/>
        <v>#VALUE!</v>
      </c>
      <c r="M82" s="251" t="e">
        <f t="shared" si="100"/>
        <v>#VALUE!</v>
      </c>
      <c r="N82" s="141"/>
      <c r="O82" s="241">
        <f t="shared" si="54"/>
        <v>68</v>
      </c>
      <c r="P82" s="295" t="e">
        <f t="shared" si="55"/>
        <v>#VALUE!</v>
      </c>
      <c r="Q82" s="236" t="e">
        <f t="shared" si="56"/>
        <v>#VALUE!</v>
      </c>
      <c r="R82" s="236" t="e">
        <f t="shared" si="57"/>
        <v>#VALUE!</v>
      </c>
      <c r="S82" s="236" t="e">
        <f t="shared" si="101"/>
        <v>#VALUE!</v>
      </c>
      <c r="T82" s="295" t="e">
        <f t="shared" si="58"/>
        <v>#VALUE!</v>
      </c>
      <c r="U82" s="236" t="e">
        <f t="shared" si="59"/>
        <v>#VALUE!</v>
      </c>
      <c r="V82" s="236" t="e">
        <f t="shared" si="60"/>
        <v>#VALUE!</v>
      </c>
      <c r="W82" s="253" t="e">
        <f t="shared" si="61"/>
        <v>#VALUE!</v>
      </c>
      <c r="X82" s="257" t="e">
        <f t="shared" si="62"/>
        <v>#VALUE!</v>
      </c>
      <c r="Y82" s="258" t="e">
        <f t="shared" si="63"/>
        <v>#VALUE!</v>
      </c>
      <c r="Z82" s="258" t="e">
        <f t="shared" si="64"/>
        <v>#VALUE!</v>
      </c>
      <c r="AA82" s="258" t="e">
        <f t="shared" si="65"/>
        <v>#VALUE!</v>
      </c>
      <c r="AB82" s="258" t="e">
        <f t="shared" si="66"/>
        <v>#VALUE!</v>
      </c>
      <c r="AC82" s="258" t="e">
        <f t="shared" si="67"/>
        <v>#VALUE!</v>
      </c>
      <c r="AD82" s="259" t="e">
        <f t="shared" si="102"/>
        <v>#VALUE!</v>
      </c>
      <c r="AE82" s="259" t="e">
        <f t="shared" si="103"/>
        <v>#VALUE!</v>
      </c>
      <c r="AF82" s="257" t="e">
        <f t="shared" si="68"/>
        <v>#VALUE!</v>
      </c>
      <c r="AG82" s="258" t="e">
        <f t="shared" si="69"/>
        <v>#VALUE!</v>
      </c>
      <c r="AH82" s="258" t="e">
        <f t="shared" si="70"/>
        <v>#VALUE!</v>
      </c>
      <c r="AI82" s="258" t="e">
        <f t="shared" si="71"/>
        <v>#VALUE!</v>
      </c>
      <c r="AJ82" s="258" t="e">
        <f t="shared" si="72"/>
        <v>#VALUE!</v>
      </c>
      <c r="AK82" s="258" t="e">
        <f t="shared" si="73"/>
        <v>#VALUE!</v>
      </c>
      <c r="AL82" s="259" t="e">
        <f t="shared" si="104"/>
        <v>#VALUE!</v>
      </c>
      <c r="AM82" s="261" t="e">
        <f t="shared" si="105"/>
        <v>#VALUE!</v>
      </c>
      <c r="AN82" s="257" t="e">
        <f t="shared" si="74"/>
        <v>#VALUE!</v>
      </c>
      <c r="AO82" s="258" t="e">
        <f t="shared" si="75"/>
        <v>#VALUE!</v>
      </c>
      <c r="AP82" s="258" t="e">
        <f t="shared" si="76"/>
        <v>#VALUE!</v>
      </c>
      <c r="AQ82" s="258" t="e">
        <f t="shared" si="77"/>
        <v>#VALUE!</v>
      </c>
      <c r="AR82" s="258" t="e">
        <f t="shared" si="106"/>
        <v>#VALUE!</v>
      </c>
      <c r="AS82" s="258" t="e">
        <f t="shared" si="107"/>
        <v>#VALUE!</v>
      </c>
      <c r="AT82" s="259" t="e">
        <f t="shared" si="96"/>
        <v>#VALUE!</v>
      </c>
      <c r="AU82" s="259" t="e">
        <f t="shared" si="97"/>
        <v>#VALUE!</v>
      </c>
      <c r="AV82" s="257" t="e">
        <f t="shared" si="78"/>
        <v>#VALUE!</v>
      </c>
      <c r="AW82" s="258" t="e">
        <f t="shared" si="79"/>
        <v>#VALUE!</v>
      </c>
      <c r="AX82" s="258" t="e">
        <f t="shared" si="80"/>
        <v>#VALUE!</v>
      </c>
      <c r="AY82" s="258" t="e">
        <f t="shared" si="81"/>
        <v>#VALUE!</v>
      </c>
      <c r="AZ82" s="258" t="e">
        <f t="shared" si="82"/>
        <v>#VALUE!</v>
      </c>
      <c r="BA82" s="258" t="e">
        <f t="shared" si="83"/>
        <v>#VALUE!</v>
      </c>
      <c r="BB82" s="259" t="e">
        <f t="shared" si="84"/>
        <v>#VALUE!</v>
      </c>
      <c r="BC82" s="261" t="e">
        <f t="shared" si="85"/>
        <v>#VALUE!</v>
      </c>
    </row>
    <row r="83" spans="1:55" ht="12.75">
      <c r="A83" s="193">
        <v>69</v>
      </c>
      <c r="B83" s="200" t="s">
        <v>144</v>
      </c>
      <c r="C83" s="245" t="e">
        <f t="shared" si="98"/>
        <v>#VALUE!</v>
      </c>
      <c r="D83" s="246" t="e">
        <f t="shared" si="108"/>
        <v>#VALUE!</v>
      </c>
      <c r="E83" s="246" t="e">
        <f t="shared" si="109"/>
        <v>#VALUE!</v>
      </c>
      <c r="F83" s="254" t="e">
        <f t="shared" si="52"/>
        <v>#VALUE!</v>
      </c>
      <c r="G83" s="251" t="e">
        <f t="shared" si="95"/>
        <v>#VALUE!</v>
      </c>
      <c r="H83" s="200" t="s">
        <v>144</v>
      </c>
      <c r="I83" s="245" t="e">
        <f t="shared" si="99"/>
        <v>#VALUE!</v>
      </c>
      <c r="J83" s="246" t="e">
        <f t="shared" si="110"/>
        <v>#VALUE!</v>
      </c>
      <c r="K83" s="246" t="e">
        <f t="shared" si="111"/>
        <v>#VALUE!</v>
      </c>
      <c r="L83" s="254" t="e">
        <f t="shared" si="53"/>
        <v>#VALUE!</v>
      </c>
      <c r="M83" s="251" t="e">
        <f t="shared" si="100"/>
        <v>#VALUE!</v>
      </c>
      <c r="N83" s="141"/>
      <c r="O83" s="241">
        <f t="shared" si="54"/>
        <v>69</v>
      </c>
      <c r="P83" s="295" t="e">
        <f t="shared" si="55"/>
        <v>#VALUE!</v>
      </c>
      <c r="Q83" s="236" t="e">
        <f t="shared" si="56"/>
        <v>#VALUE!</v>
      </c>
      <c r="R83" s="236" t="e">
        <f t="shared" si="57"/>
        <v>#VALUE!</v>
      </c>
      <c r="S83" s="236" t="e">
        <f t="shared" si="101"/>
        <v>#VALUE!</v>
      </c>
      <c r="T83" s="295" t="e">
        <f t="shared" si="58"/>
        <v>#VALUE!</v>
      </c>
      <c r="U83" s="236" t="e">
        <f t="shared" si="59"/>
        <v>#VALUE!</v>
      </c>
      <c r="V83" s="236" t="e">
        <f t="shared" si="60"/>
        <v>#VALUE!</v>
      </c>
      <c r="W83" s="253" t="e">
        <f t="shared" si="61"/>
        <v>#VALUE!</v>
      </c>
      <c r="X83" s="257" t="e">
        <f t="shared" si="62"/>
        <v>#VALUE!</v>
      </c>
      <c r="Y83" s="258" t="e">
        <f t="shared" si="63"/>
        <v>#VALUE!</v>
      </c>
      <c r="Z83" s="258" t="e">
        <f t="shared" si="64"/>
        <v>#VALUE!</v>
      </c>
      <c r="AA83" s="258" t="e">
        <f t="shared" si="65"/>
        <v>#VALUE!</v>
      </c>
      <c r="AB83" s="258" t="e">
        <f t="shared" si="66"/>
        <v>#VALUE!</v>
      </c>
      <c r="AC83" s="258" t="e">
        <f t="shared" si="67"/>
        <v>#VALUE!</v>
      </c>
      <c r="AD83" s="259" t="e">
        <f t="shared" si="102"/>
        <v>#VALUE!</v>
      </c>
      <c r="AE83" s="259" t="e">
        <f t="shared" si="103"/>
        <v>#VALUE!</v>
      </c>
      <c r="AF83" s="257" t="e">
        <f t="shared" si="68"/>
        <v>#VALUE!</v>
      </c>
      <c r="AG83" s="258" t="e">
        <f t="shared" si="69"/>
        <v>#VALUE!</v>
      </c>
      <c r="AH83" s="258" t="e">
        <f t="shared" si="70"/>
        <v>#VALUE!</v>
      </c>
      <c r="AI83" s="258" t="e">
        <f t="shared" si="71"/>
        <v>#VALUE!</v>
      </c>
      <c r="AJ83" s="258" t="e">
        <f t="shared" si="72"/>
        <v>#VALUE!</v>
      </c>
      <c r="AK83" s="258" t="e">
        <f t="shared" si="73"/>
        <v>#VALUE!</v>
      </c>
      <c r="AL83" s="259" t="e">
        <f t="shared" si="104"/>
        <v>#VALUE!</v>
      </c>
      <c r="AM83" s="261" t="e">
        <f t="shared" si="105"/>
        <v>#VALUE!</v>
      </c>
      <c r="AN83" s="257" t="e">
        <f t="shared" si="74"/>
        <v>#VALUE!</v>
      </c>
      <c r="AO83" s="258" t="e">
        <f t="shared" si="75"/>
        <v>#VALUE!</v>
      </c>
      <c r="AP83" s="258" t="e">
        <f t="shared" si="76"/>
        <v>#VALUE!</v>
      </c>
      <c r="AQ83" s="258" t="e">
        <f t="shared" si="77"/>
        <v>#VALUE!</v>
      </c>
      <c r="AR83" s="258" t="e">
        <f t="shared" si="106"/>
        <v>#VALUE!</v>
      </c>
      <c r="AS83" s="258" t="e">
        <f t="shared" si="107"/>
        <v>#VALUE!</v>
      </c>
      <c r="AT83" s="259" t="e">
        <f t="shared" si="96"/>
        <v>#VALUE!</v>
      </c>
      <c r="AU83" s="259" t="e">
        <f t="shared" si="97"/>
        <v>#VALUE!</v>
      </c>
      <c r="AV83" s="257" t="e">
        <f t="shared" si="78"/>
        <v>#VALUE!</v>
      </c>
      <c r="AW83" s="258" t="e">
        <f t="shared" si="79"/>
        <v>#VALUE!</v>
      </c>
      <c r="AX83" s="258" t="e">
        <f t="shared" si="80"/>
        <v>#VALUE!</v>
      </c>
      <c r="AY83" s="258" t="e">
        <f t="shared" si="81"/>
        <v>#VALUE!</v>
      </c>
      <c r="AZ83" s="258" t="e">
        <f t="shared" si="82"/>
        <v>#VALUE!</v>
      </c>
      <c r="BA83" s="258" t="e">
        <f t="shared" si="83"/>
        <v>#VALUE!</v>
      </c>
      <c r="BB83" s="259" t="e">
        <f t="shared" si="84"/>
        <v>#VALUE!</v>
      </c>
      <c r="BC83" s="261" t="e">
        <f t="shared" si="85"/>
        <v>#VALUE!</v>
      </c>
    </row>
    <row r="84" spans="1:55" ht="12.75">
      <c r="A84" s="193">
        <v>70</v>
      </c>
      <c r="B84" s="200" t="s">
        <v>144</v>
      </c>
      <c r="C84" s="245" t="e">
        <f t="shared" si="98"/>
        <v>#VALUE!</v>
      </c>
      <c r="D84" s="246" t="e">
        <f t="shared" si="108"/>
        <v>#VALUE!</v>
      </c>
      <c r="E84" s="246" t="e">
        <f t="shared" si="109"/>
        <v>#VALUE!</v>
      </c>
      <c r="F84" s="254" t="e">
        <f t="shared" si="52"/>
        <v>#VALUE!</v>
      </c>
      <c r="G84" s="251" t="e">
        <f t="shared" si="95"/>
        <v>#VALUE!</v>
      </c>
      <c r="H84" s="200" t="s">
        <v>144</v>
      </c>
      <c r="I84" s="245" t="e">
        <f t="shared" si="99"/>
        <v>#VALUE!</v>
      </c>
      <c r="J84" s="246" t="e">
        <f t="shared" si="110"/>
        <v>#VALUE!</v>
      </c>
      <c r="K84" s="246" t="e">
        <f t="shared" si="111"/>
        <v>#VALUE!</v>
      </c>
      <c r="L84" s="254" t="e">
        <f t="shared" si="53"/>
        <v>#VALUE!</v>
      </c>
      <c r="M84" s="251" t="e">
        <f t="shared" si="100"/>
        <v>#VALUE!</v>
      </c>
      <c r="N84" s="141"/>
      <c r="O84" s="241">
        <f t="shared" si="54"/>
        <v>70</v>
      </c>
      <c r="P84" s="295" t="e">
        <f t="shared" si="55"/>
        <v>#VALUE!</v>
      </c>
      <c r="Q84" s="236" t="e">
        <f t="shared" si="56"/>
        <v>#VALUE!</v>
      </c>
      <c r="R84" s="236" t="e">
        <f t="shared" si="57"/>
        <v>#VALUE!</v>
      </c>
      <c r="S84" s="236" t="e">
        <f t="shared" si="101"/>
        <v>#VALUE!</v>
      </c>
      <c r="T84" s="295" t="e">
        <f t="shared" si="58"/>
        <v>#VALUE!</v>
      </c>
      <c r="U84" s="236" t="e">
        <f t="shared" si="59"/>
        <v>#VALUE!</v>
      </c>
      <c r="V84" s="236" t="e">
        <f t="shared" si="60"/>
        <v>#VALUE!</v>
      </c>
      <c r="W84" s="253" t="e">
        <f t="shared" si="61"/>
        <v>#VALUE!</v>
      </c>
      <c r="X84" s="257" t="e">
        <f t="shared" si="62"/>
        <v>#VALUE!</v>
      </c>
      <c r="Y84" s="258" t="e">
        <f t="shared" si="63"/>
        <v>#VALUE!</v>
      </c>
      <c r="Z84" s="258" t="e">
        <f t="shared" si="64"/>
        <v>#VALUE!</v>
      </c>
      <c r="AA84" s="258" t="e">
        <f t="shared" si="65"/>
        <v>#VALUE!</v>
      </c>
      <c r="AB84" s="258" t="e">
        <f t="shared" si="66"/>
        <v>#VALUE!</v>
      </c>
      <c r="AC84" s="258" t="e">
        <f t="shared" si="67"/>
        <v>#VALUE!</v>
      </c>
      <c r="AD84" s="259" t="e">
        <f t="shared" si="102"/>
        <v>#VALUE!</v>
      </c>
      <c r="AE84" s="259" t="e">
        <f t="shared" si="103"/>
        <v>#VALUE!</v>
      </c>
      <c r="AF84" s="257" t="e">
        <f t="shared" si="68"/>
        <v>#VALUE!</v>
      </c>
      <c r="AG84" s="258" t="e">
        <f t="shared" si="69"/>
        <v>#VALUE!</v>
      </c>
      <c r="AH84" s="258" t="e">
        <f t="shared" si="70"/>
        <v>#VALUE!</v>
      </c>
      <c r="AI84" s="258" t="e">
        <f t="shared" si="71"/>
        <v>#VALUE!</v>
      </c>
      <c r="AJ84" s="258" t="e">
        <f t="shared" si="72"/>
        <v>#VALUE!</v>
      </c>
      <c r="AK84" s="258" t="e">
        <f t="shared" si="73"/>
        <v>#VALUE!</v>
      </c>
      <c r="AL84" s="259" t="e">
        <f t="shared" si="104"/>
        <v>#VALUE!</v>
      </c>
      <c r="AM84" s="261" t="e">
        <f t="shared" si="105"/>
        <v>#VALUE!</v>
      </c>
      <c r="AN84" s="257" t="e">
        <f t="shared" si="74"/>
        <v>#VALUE!</v>
      </c>
      <c r="AO84" s="258" t="e">
        <f t="shared" si="75"/>
        <v>#VALUE!</v>
      </c>
      <c r="AP84" s="258" t="e">
        <f t="shared" si="76"/>
        <v>#VALUE!</v>
      </c>
      <c r="AQ84" s="258" t="e">
        <f t="shared" si="77"/>
        <v>#VALUE!</v>
      </c>
      <c r="AR84" s="258" t="e">
        <f t="shared" si="106"/>
        <v>#VALUE!</v>
      </c>
      <c r="AS84" s="258" t="e">
        <f t="shared" si="107"/>
        <v>#VALUE!</v>
      </c>
      <c r="AT84" s="259" t="e">
        <f t="shared" si="96"/>
        <v>#VALUE!</v>
      </c>
      <c r="AU84" s="259" t="e">
        <f t="shared" si="97"/>
        <v>#VALUE!</v>
      </c>
      <c r="AV84" s="257" t="e">
        <f t="shared" si="78"/>
        <v>#VALUE!</v>
      </c>
      <c r="AW84" s="258" t="e">
        <f t="shared" si="79"/>
        <v>#VALUE!</v>
      </c>
      <c r="AX84" s="258" t="e">
        <f t="shared" si="80"/>
        <v>#VALUE!</v>
      </c>
      <c r="AY84" s="258" t="e">
        <f t="shared" si="81"/>
        <v>#VALUE!</v>
      </c>
      <c r="AZ84" s="258" t="e">
        <f t="shared" si="82"/>
        <v>#VALUE!</v>
      </c>
      <c r="BA84" s="258" t="e">
        <f t="shared" si="83"/>
        <v>#VALUE!</v>
      </c>
      <c r="BB84" s="259" t="e">
        <f t="shared" si="84"/>
        <v>#VALUE!</v>
      </c>
      <c r="BC84" s="261" t="e">
        <f t="shared" si="85"/>
        <v>#VALUE!</v>
      </c>
    </row>
    <row r="85" spans="1:55" ht="12.75">
      <c r="A85" s="193">
        <v>71</v>
      </c>
      <c r="B85" s="200" t="s">
        <v>144</v>
      </c>
      <c r="C85" s="245" t="e">
        <f t="shared" si="98"/>
        <v>#VALUE!</v>
      </c>
      <c r="D85" s="246" t="e">
        <f t="shared" si="108"/>
        <v>#VALUE!</v>
      </c>
      <c r="E85" s="246" t="e">
        <f t="shared" si="109"/>
        <v>#VALUE!</v>
      </c>
      <c r="F85" s="254" t="e">
        <f t="shared" si="52"/>
        <v>#VALUE!</v>
      </c>
      <c r="G85" s="251" t="e">
        <f t="shared" si="95"/>
        <v>#VALUE!</v>
      </c>
      <c r="H85" s="200" t="s">
        <v>144</v>
      </c>
      <c r="I85" s="245" t="e">
        <f t="shared" si="99"/>
        <v>#VALUE!</v>
      </c>
      <c r="J85" s="246" t="e">
        <f t="shared" si="110"/>
        <v>#VALUE!</v>
      </c>
      <c r="K85" s="246" t="e">
        <f t="shared" si="111"/>
        <v>#VALUE!</v>
      </c>
      <c r="L85" s="254" t="e">
        <f t="shared" si="53"/>
        <v>#VALUE!</v>
      </c>
      <c r="M85" s="251" t="e">
        <f t="shared" si="100"/>
        <v>#VALUE!</v>
      </c>
      <c r="N85" s="141"/>
      <c r="O85" s="241">
        <f t="shared" si="54"/>
        <v>71</v>
      </c>
      <c r="P85" s="295" t="e">
        <f t="shared" si="55"/>
        <v>#VALUE!</v>
      </c>
      <c r="Q85" s="236" t="e">
        <f t="shared" si="56"/>
        <v>#VALUE!</v>
      </c>
      <c r="R85" s="236" t="e">
        <f t="shared" si="57"/>
        <v>#VALUE!</v>
      </c>
      <c r="S85" s="236" t="e">
        <f t="shared" si="101"/>
        <v>#VALUE!</v>
      </c>
      <c r="T85" s="295" t="e">
        <f t="shared" si="58"/>
        <v>#VALUE!</v>
      </c>
      <c r="U85" s="236" t="e">
        <f t="shared" si="59"/>
        <v>#VALUE!</v>
      </c>
      <c r="V85" s="236" t="e">
        <f t="shared" si="60"/>
        <v>#VALUE!</v>
      </c>
      <c r="W85" s="253" t="e">
        <f t="shared" si="61"/>
        <v>#VALUE!</v>
      </c>
      <c r="X85" s="257" t="e">
        <f t="shared" si="62"/>
        <v>#VALUE!</v>
      </c>
      <c r="Y85" s="258" t="e">
        <f t="shared" si="63"/>
        <v>#VALUE!</v>
      </c>
      <c r="Z85" s="258" t="e">
        <f t="shared" si="64"/>
        <v>#VALUE!</v>
      </c>
      <c r="AA85" s="258" t="e">
        <f t="shared" si="65"/>
        <v>#VALUE!</v>
      </c>
      <c r="AB85" s="258" t="e">
        <f t="shared" si="66"/>
        <v>#VALUE!</v>
      </c>
      <c r="AC85" s="258" t="e">
        <f t="shared" si="67"/>
        <v>#VALUE!</v>
      </c>
      <c r="AD85" s="259" t="e">
        <f t="shared" si="102"/>
        <v>#VALUE!</v>
      </c>
      <c r="AE85" s="259" t="e">
        <f t="shared" si="103"/>
        <v>#VALUE!</v>
      </c>
      <c r="AF85" s="257" t="e">
        <f t="shared" si="68"/>
        <v>#VALUE!</v>
      </c>
      <c r="AG85" s="258" t="e">
        <f t="shared" si="69"/>
        <v>#VALUE!</v>
      </c>
      <c r="AH85" s="258" t="e">
        <f t="shared" si="70"/>
        <v>#VALUE!</v>
      </c>
      <c r="AI85" s="258" t="e">
        <f t="shared" si="71"/>
        <v>#VALUE!</v>
      </c>
      <c r="AJ85" s="258" t="e">
        <f t="shared" si="72"/>
        <v>#VALUE!</v>
      </c>
      <c r="AK85" s="258" t="e">
        <f t="shared" si="73"/>
        <v>#VALUE!</v>
      </c>
      <c r="AL85" s="259" t="e">
        <f t="shared" si="104"/>
        <v>#VALUE!</v>
      </c>
      <c r="AM85" s="261" t="e">
        <f t="shared" si="105"/>
        <v>#VALUE!</v>
      </c>
      <c r="AN85" s="257" t="e">
        <f t="shared" si="74"/>
        <v>#VALUE!</v>
      </c>
      <c r="AO85" s="258" t="e">
        <f t="shared" si="75"/>
        <v>#VALUE!</v>
      </c>
      <c r="AP85" s="258" t="e">
        <f t="shared" si="76"/>
        <v>#VALUE!</v>
      </c>
      <c r="AQ85" s="258" t="e">
        <f t="shared" si="77"/>
        <v>#VALUE!</v>
      </c>
      <c r="AR85" s="258" t="e">
        <f t="shared" si="106"/>
        <v>#VALUE!</v>
      </c>
      <c r="AS85" s="258" t="e">
        <f t="shared" si="107"/>
        <v>#VALUE!</v>
      </c>
      <c r="AT85" s="259" t="e">
        <f t="shared" si="96"/>
        <v>#VALUE!</v>
      </c>
      <c r="AU85" s="259" t="e">
        <f t="shared" si="97"/>
        <v>#VALUE!</v>
      </c>
      <c r="AV85" s="257" t="e">
        <f t="shared" si="78"/>
        <v>#VALUE!</v>
      </c>
      <c r="AW85" s="258" t="e">
        <f t="shared" si="79"/>
        <v>#VALUE!</v>
      </c>
      <c r="AX85" s="258" t="e">
        <f t="shared" si="80"/>
        <v>#VALUE!</v>
      </c>
      <c r="AY85" s="258" t="e">
        <f t="shared" si="81"/>
        <v>#VALUE!</v>
      </c>
      <c r="AZ85" s="258" t="e">
        <f t="shared" si="82"/>
        <v>#VALUE!</v>
      </c>
      <c r="BA85" s="258" t="e">
        <f t="shared" si="83"/>
        <v>#VALUE!</v>
      </c>
      <c r="BB85" s="259" t="e">
        <f t="shared" si="84"/>
        <v>#VALUE!</v>
      </c>
      <c r="BC85" s="261" t="e">
        <f t="shared" si="85"/>
        <v>#VALUE!</v>
      </c>
    </row>
    <row r="86" spans="1:55" ht="12.75">
      <c r="A86" s="193">
        <v>72</v>
      </c>
      <c r="B86" s="200" t="s">
        <v>144</v>
      </c>
      <c r="C86" s="245" t="e">
        <f t="shared" si="98"/>
        <v>#VALUE!</v>
      </c>
      <c r="D86" s="246" t="e">
        <f t="shared" si="108"/>
        <v>#VALUE!</v>
      </c>
      <c r="E86" s="246" t="e">
        <f t="shared" si="109"/>
        <v>#VALUE!</v>
      </c>
      <c r="F86" s="254" t="e">
        <f t="shared" si="52"/>
        <v>#VALUE!</v>
      </c>
      <c r="G86" s="251" t="e">
        <f t="shared" si="95"/>
        <v>#VALUE!</v>
      </c>
      <c r="H86" s="200" t="s">
        <v>144</v>
      </c>
      <c r="I86" s="245" t="e">
        <f t="shared" si="99"/>
        <v>#VALUE!</v>
      </c>
      <c r="J86" s="246" t="e">
        <f t="shared" si="110"/>
        <v>#VALUE!</v>
      </c>
      <c r="K86" s="246" t="e">
        <f t="shared" si="111"/>
        <v>#VALUE!</v>
      </c>
      <c r="L86" s="254" t="e">
        <f t="shared" si="53"/>
        <v>#VALUE!</v>
      </c>
      <c r="M86" s="251" t="e">
        <f t="shared" si="100"/>
        <v>#VALUE!</v>
      </c>
      <c r="N86" s="141"/>
      <c r="O86" s="241">
        <f t="shared" si="54"/>
        <v>72</v>
      </c>
      <c r="P86" s="295" t="e">
        <f t="shared" si="55"/>
        <v>#VALUE!</v>
      </c>
      <c r="Q86" s="236" t="e">
        <f t="shared" si="56"/>
        <v>#VALUE!</v>
      </c>
      <c r="R86" s="236" t="e">
        <f t="shared" si="57"/>
        <v>#VALUE!</v>
      </c>
      <c r="S86" s="236" t="e">
        <f t="shared" si="101"/>
        <v>#VALUE!</v>
      </c>
      <c r="T86" s="295" t="e">
        <f t="shared" si="58"/>
        <v>#VALUE!</v>
      </c>
      <c r="U86" s="236" t="e">
        <f t="shared" si="59"/>
        <v>#VALUE!</v>
      </c>
      <c r="V86" s="236" t="e">
        <f t="shared" si="60"/>
        <v>#VALUE!</v>
      </c>
      <c r="W86" s="253" t="e">
        <f t="shared" si="61"/>
        <v>#VALUE!</v>
      </c>
      <c r="X86" s="257" t="e">
        <f t="shared" si="62"/>
        <v>#VALUE!</v>
      </c>
      <c r="Y86" s="258" t="e">
        <f t="shared" si="63"/>
        <v>#VALUE!</v>
      </c>
      <c r="Z86" s="258" t="e">
        <f t="shared" si="64"/>
        <v>#VALUE!</v>
      </c>
      <c r="AA86" s="258" t="e">
        <f t="shared" si="65"/>
        <v>#VALUE!</v>
      </c>
      <c r="AB86" s="258" t="e">
        <f t="shared" si="66"/>
        <v>#VALUE!</v>
      </c>
      <c r="AC86" s="258" t="e">
        <f t="shared" si="67"/>
        <v>#VALUE!</v>
      </c>
      <c r="AD86" s="259" t="e">
        <f t="shared" si="102"/>
        <v>#VALUE!</v>
      </c>
      <c r="AE86" s="259" t="e">
        <f t="shared" si="103"/>
        <v>#VALUE!</v>
      </c>
      <c r="AF86" s="257" t="e">
        <f t="shared" si="68"/>
        <v>#VALUE!</v>
      </c>
      <c r="AG86" s="258" t="e">
        <f t="shared" si="69"/>
        <v>#VALUE!</v>
      </c>
      <c r="AH86" s="258" t="e">
        <f t="shared" si="70"/>
        <v>#VALUE!</v>
      </c>
      <c r="AI86" s="258" t="e">
        <f t="shared" si="71"/>
        <v>#VALUE!</v>
      </c>
      <c r="AJ86" s="258" t="e">
        <f t="shared" si="72"/>
        <v>#VALUE!</v>
      </c>
      <c r="AK86" s="258" t="e">
        <f t="shared" si="73"/>
        <v>#VALUE!</v>
      </c>
      <c r="AL86" s="259" t="e">
        <f t="shared" si="104"/>
        <v>#VALUE!</v>
      </c>
      <c r="AM86" s="261" t="e">
        <f t="shared" si="105"/>
        <v>#VALUE!</v>
      </c>
      <c r="AN86" s="257" t="e">
        <f t="shared" si="74"/>
        <v>#VALUE!</v>
      </c>
      <c r="AO86" s="258" t="e">
        <f t="shared" si="75"/>
        <v>#VALUE!</v>
      </c>
      <c r="AP86" s="258" t="e">
        <f t="shared" si="76"/>
        <v>#VALUE!</v>
      </c>
      <c r="AQ86" s="258" t="e">
        <f t="shared" si="77"/>
        <v>#VALUE!</v>
      </c>
      <c r="AR86" s="258" t="e">
        <f t="shared" si="106"/>
        <v>#VALUE!</v>
      </c>
      <c r="AS86" s="258" t="e">
        <f t="shared" si="107"/>
        <v>#VALUE!</v>
      </c>
      <c r="AT86" s="259" t="e">
        <f t="shared" si="96"/>
        <v>#VALUE!</v>
      </c>
      <c r="AU86" s="259" t="e">
        <f t="shared" si="97"/>
        <v>#VALUE!</v>
      </c>
      <c r="AV86" s="257" t="e">
        <f t="shared" si="78"/>
        <v>#VALUE!</v>
      </c>
      <c r="AW86" s="258" t="e">
        <f t="shared" si="79"/>
        <v>#VALUE!</v>
      </c>
      <c r="AX86" s="258" t="e">
        <f t="shared" si="80"/>
        <v>#VALUE!</v>
      </c>
      <c r="AY86" s="258" t="e">
        <f t="shared" si="81"/>
        <v>#VALUE!</v>
      </c>
      <c r="AZ86" s="258" t="e">
        <f t="shared" si="82"/>
        <v>#VALUE!</v>
      </c>
      <c r="BA86" s="258" t="e">
        <f t="shared" si="83"/>
        <v>#VALUE!</v>
      </c>
      <c r="BB86" s="259" t="e">
        <f t="shared" si="84"/>
        <v>#VALUE!</v>
      </c>
      <c r="BC86" s="261" t="e">
        <f t="shared" si="85"/>
        <v>#VALUE!</v>
      </c>
    </row>
    <row r="87" spans="1:55" ht="12.75">
      <c r="A87" s="193">
        <v>73</v>
      </c>
      <c r="B87" s="200" t="s">
        <v>144</v>
      </c>
      <c r="C87" s="245" t="e">
        <f t="shared" si="98"/>
        <v>#VALUE!</v>
      </c>
      <c r="D87" s="246" t="e">
        <f t="shared" si="108"/>
        <v>#VALUE!</v>
      </c>
      <c r="E87" s="246" t="e">
        <f t="shared" si="109"/>
        <v>#VALUE!</v>
      </c>
      <c r="F87" s="254" t="e">
        <f t="shared" si="52"/>
        <v>#VALUE!</v>
      </c>
      <c r="G87" s="251" t="e">
        <f t="shared" si="95"/>
        <v>#VALUE!</v>
      </c>
      <c r="H87" s="200" t="s">
        <v>144</v>
      </c>
      <c r="I87" s="245" t="e">
        <f t="shared" si="99"/>
        <v>#VALUE!</v>
      </c>
      <c r="J87" s="246" t="e">
        <f t="shared" si="110"/>
        <v>#VALUE!</v>
      </c>
      <c r="K87" s="246" t="e">
        <f t="shared" si="111"/>
        <v>#VALUE!</v>
      </c>
      <c r="L87" s="254" t="e">
        <f t="shared" si="53"/>
        <v>#VALUE!</v>
      </c>
      <c r="M87" s="251" t="e">
        <f t="shared" si="100"/>
        <v>#VALUE!</v>
      </c>
      <c r="N87" s="141"/>
      <c r="O87" s="241">
        <f t="shared" si="54"/>
        <v>73</v>
      </c>
      <c r="P87" s="295" t="e">
        <f t="shared" si="55"/>
        <v>#VALUE!</v>
      </c>
      <c r="Q87" s="236" t="e">
        <f t="shared" si="56"/>
        <v>#VALUE!</v>
      </c>
      <c r="R87" s="236" t="e">
        <f t="shared" si="57"/>
        <v>#VALUE!</v>
      </c>
      <c r="S87" s="236" t="e">
        <f t="shared" si="101"/>
        <v>#VALUE!</v>
      </c>
      <c r="T87" s="295" t="e">
        <f t="shared" si="58"/>
        <v>#VALUE!</v>
      </c>
      <c r="U87" s="236" t="e">
        <f t="shared" si="59"/>
        <v>#VALUE!</v>
      </c>
      <c r="V87" s="236" t="e">
        <f t="shared" si="60"/>
        <v>#VALUE!</v>
      </c>
      <c r="W87" s="253" t="e">
        <f t="shared" si="61"/>
        <v>#VALUE!</v>
      </c>
      <c r="X87" s="257" t="e">
        <f t="shared" si="62"/>
        <v>#VALUE!</v>
      </c>
      <c r="Y87" s="258" t="e">
        <f t="shared" si="63"/>
        <v>#VALUE!</v>
      </c>
      <c r="Z87" s="258" t="e">
        <f t="shared" si="64"/>
        <v>#VALUE!</v>
      </c>
      <c r="AA87" s="258" t="e">
        <f t="shared" si="65"/>
        <v>#VALUE!</v>
      </c>
      <c r="AB87" s="258" t="e">
        <f t="shared" si="66"/>
        <v>#VALUE!</v>
      </c>
      <c r="AC87" s="258" t="e">
        <f t="shared" si="67"/>
        <v>#VALUE!</v>
      </c>
      <c r="AD87" s="259" t="e">
        <f t="shared" si="102"/>
        <v>#VALUE!</v>
      </c>
      <c r="AE87" s="259" t="e">
        <f t="shared" si="103"/>
        <v>#VALUE!</v>
      </c>
      <c r="AF87" s="257" t="e">
        <f t="shared" si="68"/>
        <v>#VALUE!</v>
      </c>
      <c r="AG87" s="258" t="e">
        <f t="shared" si="69"/>
        <v>#VALUE!</v>
      </c>
      <c r="AH87" s="258" t="e">
        <f t="shared" si="70"/>
        <v>#VALUE!</v>
      </c>
      <c r="AI87" s="258" t="e">
        <f t="shared" si="71"/>
        <v>#VALUE!</v>
      </c>
      <c r="AJ87" s="258" t="e">
        <f t="shared" si="72"/>
        <v>#VALUE!</v>
      </c>
      <c r="AK87" s="258" t="e">
        <f t="shared" si="73"/>
        <v>#VALUE!</v>
      </c>
      <c r="AL87" s="259" t="e">
        <f t="shared" si="104"/>
        <v>#VALUE!</v>
      </c>
      <c r="AM87" s="261" t="e">
        <f t="shared" si="105"/>
        <v>#VALUE!</v>
      </c>
      <c r="AN87" s="257" t="e">
        <f t="shared" si="74"/>
        <v>#VALUE!</v>
      </c>
      <c r="AO87" s="258" t="e">
        <f t="shared" si="75"/>
        <v>#VALUE!</v>
      </c>
      <c r="AP87" s="258" t="e">
        <f t="shared" si="76"/>
        <v>#VALUE!</v>
      </c>
      <c r="AQ87" s="258" t="e">
        <f t="shared" si="77"/>
        <v>#VALUE!</v>
      </c>
      <c r="AR87" s="258" t="e">
        <f t="shared" si="106"/>
        <v>#VALUE!</v>
      </c>
      <c r="AS87" s="258" t="e">
        <f t="shared" si="107"/>
        <v>#VALUE!</v>
      </c>
      <c r="AT87" s="259" t="e">
        <f t="shared" si="96"/>
        <v>#VALUE!</v>
      </c>
      <c r="AU87" s="259" t="e">
        <f t="shared" si="97"/>
        <v>#VALUE!</v>
      </c>
      <c r="AV87" s="257" t="e">
        <f t="shared" si="78"/>
        <v>#VALUE!</v>
      </c>
      <c r="AW87" s="258" t="e">
        <f t="shared" si="79"/>
        <v>#VALUE!</v>
      </c>
      <c r="AX87" s="258" t="e">
        <f t="shared" si="80"/>
        <v>#VALUE!</v>
      </c>
      <c r="AY87" s="258" t="e">
        <f t="shared" si="81"/>
        <v>#VALUE!</v>
      </c>
      <c r="AZ87" s="258" t="e">
        <f t="shared" si="82"/>
        <v>#VALUE!</v>
      </c>
      <c r="BA87" s="258" t="e">
        <f t="shared" si="83"/>
        <v>#VALUE!</v>
      </c>
      <c r="BB87" s="259" t="e">
        <f t="shared" si="84"/>
        <v>#VALUE!</v>
      </c>
      <c r="BC87" s="261" t="e">
        <f t="shared" si="85"/>
        <v>#VALUE!</v>
      </c>
    </row>
    <row r="88" spans="1:55" ht="12.75">
      <c r="A88" s="193">
        <v>74</v>
      </c>
      <c r="B88" s="200" t="s">
        <v>144</v>
      </c>
      <c r="C88" s="245" t="e">
        <f t="shared" si="98"/>
        <v>#VALUE!</v>
      </c>
      <c r="D88" s="246" t="e">
        <f t="shared" si="108"/>
        <v>#VALUE!</v>
      </c>
      <c r="E88" s="246" t="e">
        <f t="shared" si="109"/>
        <v>#VALUE!</v>
      </c>
      <c r="F88" s="254" t="e">
        <f t="shared" si="52"/>
        <v>#VALUE!</v>
      </c>
      <c r="G88" s="251" t="e">
        <f t="shared" si="95"/>
        <v>#VALUE!</v>
      </c>
      <c r="H88" s="200" t="s">
        <v>144</v>
      </c>
      <c r="I88" s="245" t="e">
        <f t="shared" si="99"/>
        <v>#VALUE!</v>
      </c>
      <c r="J88" s="246" t="e">
        <f t="shared" si="110"/>
        <v>#VALUE!</v>
      </c>
      <c r="K88" s="246" t="e">
        <f t="shared" si="111"/>
        <v>#VALUE!</v>
      </c>
      <c r="L88" s="254" t="e">
        <f t="shared" si="53"/>
        <v>#VALUE!</v>
      </c>
      <c r="M88" s="251" t="e">
        <f t="shared" si="100"/>
        <v>#VALUE!</v>
      </c>
      <c r="N88" s="141"/>
      <c r="O88" s="241">
        <f t="shared" si="54"/>
        <v>74</v>
      </c>
      <c r="P88" s="295" t="e">
        <f t="shared" si="55"/>
        <v>#VALUE!</v>
      </c>
      <c r="Q88" s="236" t="e">
        <f t="shared" si="56"/>
        <v>#VALUE!</v>
      </c>
      <c r="R88" s="236" t="e">
        <f t="shared" si="57"/>
        <v>#VALUE!</v>
      </c>
      <c r="S88" s="236" t="e">
        <f t="shared" si="101"/>
        <v>#VALUE!</v>
      </c>
      <c r="T88" s="295" t="e">
        <f t="shared" si="58"/>
        <v>#VALUE!</v>
      </c>
      <c r="U88" s="236" t="e">
        <f t="shared" si="59"/>
        <v>#VALUE!</v>
      </c>
      <c r="V88" s="236" t="e">
        <f t="shared" si="60"/>
        <v>#VALUE!</v>
      </c>
      <c r="W88" s="253" t="e">
        <f t="shared" si="61"/>
        <v>#VALUE!</v>
      </c>
      <c r="X88" s="257" t="e">
        <f t="shared" si="62"/>
        <v>#VALUE!</v>
      </c>
      <c r="Y88" s="258" t="e">
        <f t="shared" si="63"/>
        <v>#VALUE!</v>
      </c>
      <c r="Z88" s="258" t="e">
        <f t="shared" si="64"/>
        <v>#VALUE!</v>
      </c>
      <c r="AA88" s="258" t="e">
        <f t="shared" si="65"/>
        <v>#VALUE!</v>
      </c>
      <c r="AB88" s="258" t="e">
        <f t="shared" si="66"/>
        <v>#VALUE!</v>
      </c>
      <c r="AC88" s="258" t="e">
        <f t="shared" si="67"/>
        <v>#VALUE!</v>
      </c>
      <c r="AD88" s="259" t="e">
        <f t="shared" si="102"/>
        <v>#VALUE!</v>
      </c>
      <c r="AE88" s="259" t="e">
        <f t="shared" si="103"/>
        <v>#VALUE!</v>
      </c>
      <c r="AF88" s="257" t="e">
        <f t="shared" si="68"/>
        <v>#VALUE!</v>
      </c>
      <c r="AG88" s="258" t="e">
        <f t="shared" si="69"/>
        <v>#VALUE!</v>
      </c>
      <c r="AH88" s="258" t="e">
        <f t="shared" si="70"/>
        <v>#VALUE!</v>
      </c>
      <c r="AI88" s="258" t="e">
        <f t="shared" si="71"/>
        <v>#VALUE!</v>
      </c>
      <c r="AJ88" s="258" t="e">
        <f t="shared" si="72"/>
        <v>#VALUE!</v>
      </c>
      <c r="AK88" s="258" t="e">
        <f t="shared" si="73"/>
        <v>#VALUE!</v>
      </c>
      <c r="AL88" s="259" t="e">
        <f t="shared" si="104"/>
        <v>#VALUE!</v>
      </c>
      <c r="AM88" s="261" t="e">
        <f t="shared" si="105"/>
        <v>#VALUE!</v>
      </c>
      <c r="AN88" s="257" t="e">
        <f t="shared" si="74"/>
        <v>#VALUE!</v>
      </c>
      <c r="AO88" s="258" t="e">
        <f t="shared" si="75"/>
        <v>#VALUE!</v>
      </c>
      <c r="AP88" s="258" t="e">
        <f t="shared" si="76"/>
        <v>#VALUE!</v>
      </c>
      <c r="AQ88" s="258" t="e">
        <f t="shared" si="77"/>
        <v>#VALUE!</v>
      </c>
      <c r="AR88" s="258" t="e">
        <f t="shared" si="106"/>
        <v>#VALUE!</v>
      </c>
      <c r="AS88" s="258" t="e">
        <f t="shared" si="107"/>
        <v>#VALUE!</v>
      </c>
      <c r="AT88" s="259" t="e">
        <f t="shared" si="96"/>
        <v>#VALUE!</v>
      </c>
      <c r="AU88" s="259" t="e">
        <f t="shared" si="97"/>
        <v>#VALUE!</v>
      </c>
      <c r="AV88" s="257" t="e">
        <f t="shared" si="78"/>
        <v>#VALUE!</v>
      </c>
      <c r="AW88" s="258" t="e">
        <f t="shared" si="79"/>
        <v>#VALUE!</v>
      </c>
      <c r="AX88" s="258" t="e">
        <f t="shared" si="80"/>
        <v>#VALUE!</v>
      </c>
      <c r="AY88" s="258" t="e">
        <f t="shared" si="81"/>
        <v>#VALUE!</v>
      </c>
      <c r="AZ88" s="258" t="e">
        <f t="shared" si="82"/>
        <v>#VALUE!</v>
      </c>
      <c r="BA88" s="258" t="e">
        <f t="shared" si="83"/>
        <v>#VALUE!</v>
      </c>
      <c r="BB88" s="259" t="e">
        <f t="shared" si="84"/>
        <v>#VALUE!</v>
      </c>
      <c r="BC88" s="261" t="e">
        <f t="shared" si="85"/>
        <v>#VALUE!</v>
      </c>
    </row>
    <row r="89" spans="1:55" ht="12.75">
      <c r="A89" s="193">
        <v>75</v>
      </c>
      <c r="B89" s="200" t="s">
        <v>144</v>
      </c>
      <c r="C89" s="245" t="e">
        <f t="shared" si="98"/>
        <v>#VALUE!</v>
      </c>
      <c r="D89" s="246" t="e">
        <f t="shared" si="108"/>
        <v>#VALUE!</v>
      </c>
      <c r="E89" s="246" t="e">
        <f t="shared" si="109"/>
        <v>#VALUE!</v>
      </c>
      <c r="F89" s="254" t="e">
        <f t="shared" si="52"/>
        <v>#VALUE!</v>
      </c>
      <c r="G89" s="251" t="e">
        <f t="shared" si="95"/>
        <v>#VALUE!</v>
      </c>
      <c r="H89" s="200" t="s">
        <v>144</v>
      </c>
      <c r="I89" s="245" t="e">
        <f t="shared" si="99"/>
        <v>#VALUE!</v>
      </c>
      <c r="J89" s="246" t="e">
        <f t="shared" si="110"/>
        <v>#VALUE!</v>
      </c>
      <c r="K89" s="246" t="e">
        <f t="shared" si="111"/>
        <v>#VALUE!</v>
      </c>
      <c r="L89" s="254" t="e">
        <f t="shared" si="53"/>
        <v>#VALUE!</v>
      </c>
      <c r="M89" s="251" t="e">
        <f t="shared" si="100"/>
        <v>#VALUE!</v>
      </c>
      <c r="N89" s="141"/>
      <c r="O89" s="241">
        <f t="shared" si="54"/>
        <v>75</v>
      </c>
      <c r="P89" s="295" t="e">
        <f t="shared" si="55"/>
        <v>#VALUE!</v>
      </c>
      <c r="Q89" s="236" t="e">
        <f t="shared" si="56"/>
        <v>#VALUE!</v>
      </c>
      <c r="R89" s="236" t="e">
        <f t="shared" si="57"/>
        <v>#VALUE!</v>
      </c>
      <c r="S89" s="236" t="e">
        <f t="shared" si="101"/>
        <v>#VALUE!</v>
      </c>
      <c r="T89" s="295" t="e">
        <f t="shared" si="58"/>
        <v>#VALUE!</v>
      </c>
      <c r="U89" s="236" t="e">
        <f t="shared" si="59"/>
        <v>#VALUE!</v>
      </c>
      <c r="V89" s="236" t="e">
        <f t="shared" si="60"/>
        <v>#VALUE!</v>
      </c>
      <c r="W89" s="253" t="e">
        <f t="shared" si="61"/>
        <v>#VALUE!</v>
      </c>
      <c r="X89" s="257" t="e">
        <f t="shared" si="62"/>
        <v>#VALUE!</v>
      </c>
      <c r="Y89" s="258" t="e">
        <f t="shared" si="63"/>
        <v>#VALUE!</v>
      </c>
      <c r="Z89" s="258" t="e">
        <f t="shared" si="64"/>
        <v>#VALUE!</v>
      </c>
      <c r="AA89" s="258" t="e">
        <f t="shared" si="65"/>
        <v>#VALUE!</v>
      </c>
      <c r="AB89" s="258" t="e">
        <f t="shared" si="66"/>
        <v>#VALUE!</v>
      </c>
      <c r="AC89" s="258" t="e">
        <f t="shared" si="67"/>
        <v>#VALUE!</v>
      </c>
      <c r="AD89" s="259" t="e">
        <f t="shared" si="102"/>
        <v>#VALUE!</v>
      </c>
      <c r="AE89" s="259" t="e">
        <f t="shared" si="103"/>
        <v>#VALUE!</v>
      </c>
      <c r="AF89" s="257" t="e">
        <f t="shared" si="68"/>
        <v>#VALUE!</v>
      </c>
      <c r="AG89" s="258" t="e">
        <f t="shared" si="69"/>
        <v>#VALUE!</v>
      </c>
      <c r="AH89" s="258" t="e">
        <f t="shared" si="70"/>
        <v>#VALUE!</v>
      </c>
      <c r="AI89" s="258" t="e">
        <f t="shared" si="71"/>
        <v>#VALUE!</v>
      </c>
      <c r="AJ89" s="258" t="e">
        <f t="shared" si="72"/>
        <v>#VALUE!</v>
      </c>
      <c r="AK89" s="258" t="e">
        <f t="shared" si="73"/>
        <v>#VALUE!</v>
      </c>
      <c r="AL89" s="259" t="e">
        <f t="shared" si="104"/>
        <v>#VALUE!</v>
      </c>
      <c r="AM89" s="261" t="e">
        <f t="shared" si="105"/>
        <v>#VALUE!</v>
      </c>
      <c r="AN89" s="257" t="e">
        <f t="shared" si="74"/>
        <v>#VALUE!</v>
      </c>
      <c r="AO89" s="258" t="e">
        <f t="shared" si="75"/>
        <v>#VALUE!</v>
      </c>
      <c r="AP89" s="258" t="e">
        <f t="shared" si="76"/>
        <v>#VALUE!</v>
      </c>
      <c r="AQ89" s="258" t="e">
        <f t="shared" si="77"/>
        <v>#VALUE!</v>
      </c>
      <c r="AR89" s="258" t="e">
        <f t="shared" si="106"/>
        <v>#VALUE!</v>
      </c>
      <c r="AS89" s="258" t="e">
        <f t="shared" si="107"/>
        <v>#VALUE!</v>
      </c>
      <c r="AT89" s="259" t="e">
        <f t="shared" si="96"/>
        <v>#VALUE!</v>
      </c>
      <c r="AU89" s="259" t="e">
        <f t="shared" si="97"/>
        <v>#VALUE!</v>
      </c>
      <c r="AV89" s="257" t="e">
        <f t="shared" si="78"/>
        <v>#VALUE!</v>
      </c>
      <c r="AW89" s="258" t="e">
        <f t="shared" si="79"/>
        <v>#VALUE!</v>
      </c>
      <c r="AX89" s="258" t="e">
        <f t="shared" si="80"/>
        <v>#VALUE!</v>
      </c>
      <c r="AY89" s="258" t="e">
        <f t="shared" si="81"/>
        <v>#VALUE!</v>
      </c>
      <c r="AZ89" s="258" t="e">
        <f t="shared" si="82"/>
        <v>#VALUE!</v>
      </c>
      <c r="BA89" s="258" t="e">
        <f t="shared" si="83"/>
        <v>#VALUE!</v>
      </c>
      <c r="BB89" s="259" t="e">
        <f t="shared" si="84"/>
        <v>#VALUE!</v>
      </c>
      <c r="BC89" s="261" t="e">
        <f t="shared" si="85"/>
        <v>#VALUE!</v>
      </c>
    </row>
    <row r="90" spans="1:55" ht="12.75">
      <c r="A90" s="193">
        <v>76</v>
      </c>
      <c r="B90" s="200" t="s">
        <v>144</v>
      </c>
      <c r="C90" s="245" t="e">
        <f t="shared" si="98"/>
        <v>#VALUE!</v>
      </c>
      <c r="D90" s="246" t="e">
        <f t="shared" si="108"/>
        <v>#VALUE!</v>
      </c>
      <c r="E90" s="246" t="e">
        <f t="shared" si="109"/>
        <v>#VALUE!</v>
      </c>
      <c r="F90" s="254" t="e">
        <f t="shared" si="52"/>
        <v>#VALUE!</v>
      </c>
      <c r="G90" s="251" t="e">
        <f t="shared" si="95"/>
        <v>#VALUE!</v>
      </c>
      <c r="H90" s="200" t="s">
        <v>144</v>
      </c>
      <c r="I90" s="245" t="e">
        <f t="shared" si="99"/>
        <v>#VALUE!</v>
      </c>
      <c r="J90" s="246" t="e">
        <f t="shared" si="110"/>
        <v>#VALUE!</v>
      </c>
      <c r="K90" s="246" t="e">
        <f t="shared" si="111"/>
        <v>#VALUE!</v>
      </c>
      <c r="L90" s="254" t="e">
        <f t="shared" si="53"/>
        <v>#VALUE!</v>
      </c>
      <c r="M90" s="251" t="e">
        <f t="shared" si="100"/>
        <v>#VALUE!</v>
      </c>
      <c r="N90" s="141"/>
      <c r="O90" s="241">
        <f t="shared" si="54"/>
        <v>76</v>
      </c>
      <c r="P90" s="295" t="e">
        <f t="shared" si="55"/>
        <v>#VALUE!</v>
      </c>
      <c r="Q90" s="236" t="e">
        <f t="shared" si="56"/>
        <v>#VALUE!</v>
      </c>
      <c r="R90" s="236" t="e">
        <f t="shared" si="57"/>
        <v>#VALUE!</v>
      </c>
      <c r="S90" s="236" t="e">
        <f t="shared" si="101"/>
        <v>#VALUE!</v>
      </c>
      <c r="T90" s="295" t="e">
        <f t="shared" si="58"/>
        <v>#VALUE!</v>
      </c>
      <c r="U90" s="236" t="e">
        <f t="shared" si="59"/>
        <v>#VALUE!</v>
      </c>
      <c r="V90" s="236" t="e">
        <f t="shared" si="60"/>
        <v>#VALUE!</v>
      </c>
      <c r="W90" s="253" t="e">
        <f t="shared" si="61"/>
        <v>#VALUE!</v>
      </c>
      <c r="X90" s="257" t="e">
        <f t="shared" si="62"/>
        <v>#VALUE!</v>
      </c>
      <c r="Y90" s="258" t="e">
        <f t="shared" si="63"/>
        <v>#VALUE!</v>
      </c>
      <c r="Z90" s="258" t="e">
        <f t="shared" si="64"/>
        <v>#VALUE!</v>
      </c>
      <c r="AA90" s="258" t="e">
        <f t="shared" si="65"/>
        <v>#VALUE!</v>
      </c>
      <c r="AB90" s="258" t="e">
        <f t="shared" si="66"/>
        <v>#VALUE!</v>
      </c>
      <c r="AC90" s="258" t="e">
        <f t="shared" si="67"/>
        <v>#VALUE!</v>
      </c>
      <c r="AD90" s="259" t="e">
        <f t="shared" si="102"/>
        <v>#VALUE!</v>
      </c>
      <c r="AE90" s="259" t="e">
        <f t="shared" si="103"/>
        <v>#VALUE!</v>
      </c>
      <c r="AF90" s="257" t="e">
        <f t="shared" si="68"/>
        <v>#VALUE!</v>
      </c>
      <c r="AG90" s="258" t="e">
        <f t="shared" si="69"/>
        <v>#VALUE!</v>
      </c>
      <c r="AH90" s="258" t="e">
        <f t="shared" si="70"/>
        <v>#VALUE!</v>
      </c>
      <c r="AI90" s="258" t="e">
        <f t="shared" si="71"/>
        <v>#VALUE!</v>
      </c>
      <c r="AJ90" s="258" t="e">
        <f t="shared" si="72"/>
        <v>#VALUE!</v>
      </c>
      <c r="AK90" s="258" t="e">
        <f t="shared" si="73"/>
        <v>#VALUE!</v>
      </c>
      <c r="AL90" s="259" t="e">
        <f t="shared" si="104"/>
        <v>#VALUE!</v>
      </c>
      <c r="AM90" s="261" t="e">
        <f t="shared" si="105"/>
        <v>#VALUE!</v>
      </c>
      <c r="AN90" s="257" t="e">
        <f t="shared" si="74"/>
        <v>#VALUE!</v>
      </c>
      <c r="AO90" s="258" t="e">
        <f t="shared" si="75"/>
        <v>#VALUE!</v>
      </c>
      <c r="AP90" s="258" t="e">
        <f t="shared" si="76"/>
        <v>#VALUE!</v>
      </c>
      <c r="AQ90" s="258" t="e">
        <f t="shared" si="77"/>
        <v>#VALUE!</v>
      </c>
      <c r="AR90" s="258" t="e">
        <f t="shared" si="106"/>
        <v>#VALUE!</v>
      </c>
      <c r="AS90" s="258" t="e">
        <f t="shared" si="107"/>
        <v>#VALUE!</v>
      </c>
      <c r="AT90" s="259" t="e">
        <f t="shared" si="96"/>
        <v>#VALUE!</v>
      </c>
      <c r="AU90" s="259" t="e">
        <f t="shared" si="97"/>
        <v>#VALUE!</v>
      </c>
      <c r="AV90" s="257" t="e">
        <f t="shared" si="78"/>
        <v>#VALUE!</v>
      </c>
      <c r="AW90" s="258" t="e">
        <f t="shared" si="79"/>
        <v>#VALUE!</v>
      </c>
      <c r="AX90" s="258" t="e">
        <f t="shared" si="80"/>
        <v>#VALUE!</v>
      </c>
      <c r="AY90" s="258" t="e">
        <f t="shared" si="81"/>
        <v>#VALUE!</v>
      </c>
      <c r="AZ90" s="258" t="e">
        <f t="shared" si="82"/>
        <v>#VALUE!</v>
      </c>
      <c r="BA90" s="258" t="e">
        <f t="shared" si="83"/>
        <v>#VALUE!</v>
      </c>
      <c r="BB90" s="259" t="e">
        <f t="shared" si="84"/>
        <v>#VALUE!</v>
      </c>
      <c r="BC90" s="261" t="e">
        <f t="shared" si="85"/>
        <v>#VALUE!</v>
      </c>
    </row>
    <row r="91" spans="1:55" ht="12.75">
      <c r="A91" s="193">
        <v>77</v>
      </c>
      <c r="B91" s="200" t="s">
        <v>144</v>
      </c>
      <c r="C91" s="245" t="e">
        <f t="shared" si="98"/>
        <v>#VALUE!</v>
      </c>
      <c r="D91" s="246" t="e">
        <f t="shared" si="108"/>
        <v>#VALUE!</v>
      </c>
      <c r="E91" s="246" t="e">
        <f t="shared" si="109"/>
        <v>#VALUE!</v>
      </c>
      <c r="F91" s="254" t="e">
        <f t="shared" si="52"/>
        <v>#VALUE!</v>
      </c>
      <c r="G91" s="251" t="e">
        <f t="shared" si="95"/>
        <v>#VALUE!</v>
      </c>
      <c r="H91" s="200" t="s">
        <v>144</v>
      </c>
      <c r="I91" s="245" t="e">
        <f t="shared" si="99"/>
        <v>#VALUE!</v>
      </c>
      <c r="J91" s="246" t="e">
        <f t="shared" si="110"/>
        <v>#VALUE!</v>
      </c>
      <c r="K91" s="246" t="e">
        <f t="shared" si="111"/>
        <v>#VALUE!</v>
      </c>
      <c r="L91" s="254" t="e">
        <f t="shared" si="53"/>
        <v>#VALUE!</v>
      </c>
      <c r="M91" s="251" t="e">
        <f t="shared" si="100"/>
        <v>#VALUE!</v>
      </c>
      <c r="N91" s="141"/>
      <c r="O91" s="241">
        <f t="shared" si="54"/>
        <v>77</v>
      </c>
      <c r="P91" s="295" t="e">
        <f t="shared" si="55"/>
        <v>#VALUE!</v>
      </c>
      <c r="Q91" s="236" t="e">
        <f t="shared" si="56"/>
        <v>#VALUE!</v>
      </c>
      <c r="R91" s="236" t="e">
        <f t="shared" si="57"/>
        <v>#VALUE!</v>
      </c>
      <c r="S91" s="236" t="e">
        <f t="shared" si="101"/>
        <v>#VALUE!</v>
      </c>
      <c r="T91" s="295" t="e">
        <f t="shared" si="58"/>
        <v>#VALUE!</v>
      </c>
      <c r="U91" s="236" t="e">
        <f t="shared" si="59"/>
        <v>#VALUE!</v>
      </c>
      <c r="V91" s="236" t="e">
        <f t="shared" si="60"/>
        <v>#VALUE!</v>
      </c>
      <c r="W91" s="253" t="e">
        <f t="shared" si="61"/>
        <v>#VALUE!</v>
      </c>
      <c r="X91" s="257" t="e">
        <f t="shared" si="62"/>
        <v>#VALUE!</v>
      </c>
      <c r="Y91" s="258" t="e">
        <f t="shared" si="63"/>
        <v>#VALUE!</v>
      </c>
      <c r="Z91" s="258" t="e">
        <f t="shared" si="64"/>
        <v>#VALUE!</v>
      </c>
      <c r="AA91" s="258" t="e">
        <f t="shared" si="65"/>
        <v>#VALUE!</v>
      </c>
      <c r="AB91" s="258" t="e">
        <f t="shared" si="66"/>
        <v>#VALUE!</v>
      </c>
      <c r="AC91" s="258" t="e">
        <f t="shared" si="67"/>
        <v>#VALUE!</v>
      </c>
      <c r="AD91" s="259" t="e">
        <f t="shared" si="102"/>
        <v>#VALUE!</v>
      </c>
      <c r="AE91" s="259" t="e">
        <f t="shared" si="103"/>
        <v>#VALUE!</v>
      </c>
      <c r="AF91" s="257" t="e">
        <f t="shared" si="68"/>
        <v>#VALUE!</v>
      </c>
      <c r="AG91" s="258" t="e">
        <f t="shared" si="69"/>
        <v>#VALUE!</v>
      </c>
      <c r="AH91" s="258" t="e">
        <f t="shared" si="70"/>
        <v>#VALUE!</v>
      </c>
      <c r="AI91" s="258" t="e">
        <f t="shared" si="71"/>
        <v>#VALUE!</v>
      </c>
      <c r="AJ91" s="258" t="e">
        <f t="shared" si="72"/>
        <v>#VALUE!</v>
      </c>
      <c r="AK91" s="258" t="e">
        <f t="shared" si="73"/>
        <v>#VALUE!</v>
      </c>
      <c r="AL91" s="259" t="e">
        <f t="shared" si="104"/>
        <v>#VALUE!</v>
      </c>
      <c r="AM91" s="261" t="e">
        <f t="shared" si="105"/>
        <v>#VALUE!</v>
      </c>
      <c r="AN91" s="257" t="e">
        <f t="shared" si="74"/>
        <v>#VALUE!</v>
      </c>
      <c r="AO91" s="258" t="e">
        <f t="shared" si="75"/>
        <v>#VALUE!</v>
      </c>
      <c r="AP91" s="258" t="e">
        <f t="shared" si="76"/>
        <v>#VALUE!</v>
      </c>
      <c r="AQ91" s="258" t="e">
        <f t="shared" si="77"/>
        <v>#VALUE!</v>
      </c>
      <c r="AR91" s="258" t="e">
        <f t="shared" si="106"/>
        <v>#VALUE!</v>
      </c>
      <c r="AS91" s="258" t="e">
        <f t="shared" si="107"/>
        <v>#VALUE!</v>
      </c>
      <c r="AT91" s="259" t="e">
        <f t="shared" si="96"/>
        <v>#VALUE!</v>
      </c>
      <c r="AU91" s="259" t="e">
        <f t="shared" si="97"/>
        <v>#VALUE!</v>
      </c>
      <c r="AV91" s="257" t="e">
        <f t="shared" si="78"/>
        <v>#VALUE!</v>
      </c>
      <c r="AW91" s="258" t="e">
        <f t="shared" si="79"/>
        <v>#VALUE!</v>
      </c>
      <c r="AX91" s="258" t="e">
        <f t="shared" si="80"/>
        <v>#VALUE!</v>
      </c>
      <c r="AY91" s="258" t="e">
        <f t="shared" si="81"/>
        <v>#VALUE!</v>
      </c>
      <c r="AZ91" s="258" t="e">
        <f t="shared" si="82"/>
        <v>#VALUE!</v>
      </c>
      <c r="BA91" s="258" t="e">
        <f t="shared" si="83"/>
        <v>#VALUE!</v>
      </c>
      <c r="BB91" s="259" t="e">
        <f t="shared" si="84"/>
        <v>#VALUE!</v>
      </c>
      <c r="BC91" s="261" t="e">
        <f t="shared" si="85"/>
        <v>#VALUE!</v>
      </c>
    </row>
    <row r="92" spans="1:55" ht="12.75">
      <c r="A92" s="193">
        <v>78</v>
      </c>
      <c r="B92" s="200" t="s">
        <v>144</v>
      </c>
      <c r="C92" s="245" t="e">
        <f t="shared" si="98"/>
        <v>#VALUE!</v>
      </c>
      <c r="D92" s="246" t="e">
        <f t="shared" si="108"/>
        <v>#VALUE!</v>
      </c>
      <c r="E92" s="246" t="e">
        <f t="shared" si="109"/>
        <v>#VALUE!</v>
      </c>
      <c r="F92" s="254" t="e">
        <f t="shared" si="52"/>
        <v>#VALUE!</v>
      </c>
      <c r="G92" s="251" t="e">
        <f t="shared" si="95"/>
        <v>#VALUE!</v>
      </c>
      <c r="H92" s="200" t="s">
        <v>144</v>
      </c>
      <c r="I92" s="245" t="e">
        <f t="shared" si="99"/>
        <v>#VALUE!</v>
      </c>
      <c r="J92" s="246" t="e">
        <f t="shared" si="110"/>
        <v>#VALUE!</v>
      </c>
      <c r="K92" s="246" t="e">
        <f t="shared" si="111"/>
        <v>#VALUE!</v>
      </c>
      <c r="L92" s="254" t="e">
        <f t="shared" si="53"/>
        <v>#VALUE!</v>
      </c>
      <c r="M92" s="251" t="e">
        <f t="shared" si="100"/>
        <v>#VALUE!</v>
      </c>
      <c r="N92" s="141"/>
      <c r="O92" s="241">
        <f t="shared" si="54"/>
        <v>78</v>
      </c>
      <c r="P92" s="295" t="e">
        <f t="shared" si="55"/>
        <v>#VALUE!</v>
      </c>
      <c r="Q92" s="236" t="e">
        <f t="shared" si="56"/>
        <v>#VALUE!</v>
      </c>
      <c r="R92" s="236" t="e">
        <f t="shared" si="57"/>
        <v>#VALUE!</v>
      </c>
      <c r="S92" s="236" t="e">
        <f t="shared" si="101"/>
        <v>#VALUE!</v>
      </c>
      <c r="T92" s="295" t="e">
        <f t="shared" si="58"/>
        <v>#VALUE!</v>
      </c>
      <c r="U92" s="236" t="e">
        <f t="shared" si="59"/>
        <v>#VALUE!</v>
      </c>
      <c r="V92" s="236" t="e">
        <f t="shared" si="60"/>
        <v>#VALUE!</v>
      </c>
      <c r="W92" s="253" t="e">
        <f t="shared" si="61"/>
        <v>#VALUE!</v>
      </c>
      <c r="X92" s="257" t="e">
        <f t="shared" si="62"/>
        <v>#VALUE!</v>
      </c>
      <c r="Y92" s="258" t="e">
        <f t="shared" si="63"/>
        <v>#VALUE!</v>
      </c>
      <c r="Z92" s="258" t="e">
        <f t="shared" si="64"/>
        <v>#VALUE!</v>
      </c>
      <c r="AA92" s="258" t="e">
        <f t="shared" si="65"/>
        <v>#VALUE!</v>
      </c>
      <c r="AB92" s="258" t="e">
        <f t="shared" si="66"/>
        <v>#VALUE!</v>
      </c>
      <c r="AC92" s="258" t="e">
        <f t="shared" si="67"/>
        <v>#VALUE!</v>
      </c>
      <c r="AD92" s="259" t="e">
        <f t="shared" si="102"/>
        <v>#VALUE!</v>
      </c>
      <c r="AE92" s="259" t="e">
        <f t="shared" si="103"/>
        <v>#VALUE!</v>
      </c>
      <c r="AF92" s="257" t="e">
        <f t="shared" si="68"/>
        <v>#VALUE!</v>
      </c>
      <c r="AG92" s="258" t="e">
        <f t="shared" si="69"/>
        <v>#VALUE!</v>
      </c>
      <c r="AH92" s="258" t="e">
        <f t="shared" si="70"/>
        <v>#VALUE!</v>
      </c>
      <c r="AI92" s="258" t="e">
        <f t="shared" si="71"/>
        <v>#VALUE!</v>
      </c>
      <c r="AJ92" s="258" t="e">
        <f t="shared" si="72"/>
        <v>#VALUE!</v>
      </c>
      <c r="AK92" s="258" t="e">
        <f t="shared" si="73"/>
        <v>#VALUE!</v>
      </c>
      <c r="AL92" s="259" t="e">
        <f t="shared" si="104"/>
        <v>#VALUE!</v>
      </c>
      <c r="AM92" s="261" t="e">
        <f t="shared" si="105"/>
        <v>#VALUE!</v>
      </c>
      <c r="AN92" s="257" t="e">
        <f t="shared" si="74"/>
        <v>#VALUE!</v>
      </c>
      <c r="AO92" s="258" t="e">
        <f t="shared" si="75"/>
        <v>#VALUE!</v>
      </c>
      <c r="AP92" s="258" t="e">
        <f t="shared" si="76"/>
        <v>#VALUE!</v>
      </c>
      <c r="AQ92" s="258" t="e">
        <f t="shared" si="77"/>
        <v>#VALUE!</v>
      </c>
      <c r="AR92" s="258" t="e">
        <f t="shared" si="106"/>
        <v>#VALUE!</v>
      </c>
      <c r="AS92" s="258" t="e">
        <f t="shared" si="107"/>
        <v>#VALUE!</v>
      </c>
      <c r="AT92" s="259" t="e">
        <f t="shared" si="96"/>
        <v>#VALUE!</v>
      </c>
      <c r="AU92" s="259" t="e">
        <f t="shared" si="97"/>
        <v>#VALUE!</v>
      </c>
      <c r="AV92" s="257" t="e">
        <f t="shared" si="78"/>
        <v>#VALUE!</v>
      </c>
      <c r="AW92" s="258" t="e">
        <f t="shared" si="79"/>
        <v>#VALUE!</v>
      </c>
      <c r="AX92" s="258" t="e">
        <f t="shared" si="80"/>
        <v>#VALUE!</v>
      </c>
      <c r="AY92" s="258" t="e">
        <f t="shared" si="81"/>
        <v>#VALUE!</v>
      </c>
      <c r="AZ92" s="258" t="e">
        <f t="shared" si="82"/>
        <v>#VALUE!</v>
      </c>
      <c r="BA92" s="258" t="e">
        <f t="shared" si="83"/>
        <v>#VALUE!</v>
      </c>
      <c r="BB92" s="259" t="e">
        <f t="shared" si="84"/>
        <v>#VALUE!</v>
      </c>
      <c r="BC92" s="261" t="e">
        <f t="shared" si="85"/>
        <v>#VALUE!</v>
      </c>
    </row>
    <row r="93" spans="1:55" ht="12.75">
      <c r="A93" s="193">
        <v>79</v>
      </c>
      <c r="B93" s="200" t="s">
        <v>144</v>
      </c>
      <c r="C93" s="245" t="e">
        <f t="shared" si="98"/>
        <v>#VALUE!</v>
      </c>
      <c r="D93" s="246" t="e">
        <f t="shared" si="108"/>
        <v>#VALUE!</v>
      </c>
      <c r="E93" s="246" t="e">
        <f t="shared" si="109"/>
        <v>#VALUE!</v>
      </c>
      <c r="F93" s="254" t="e">
        <f t="shared" si="52"/>
        <v>#VALUE!</v>
      </c>
      <c r="G93" s="251" t="e">
        <f t="shared" si="95"/>
        <v>#VALUE!</v>
      </c>
      <c r="H93" s="200" t="s">
        <v>144</v>
      </c>
      <c r="I93" s="245" t="e">
        <f t="shared" si="99"/>
        <v>#VALUE!</v>
      </c>
      <c r="J93" s="246" t="e">
        <f t="shared" si="110"/>
        <v>#VALUE!</v>
      </c>
      <c r="K93" s="246" t="e">
        <f t="shared" si="111"/>
        <v>#VALUE!</v>
      </c>
      <c r="L93" s="254" t="e">
        <f t="shared" si="53"/>
        <v>#VALUE!</v>
      </c>
      <c r="M93" s="251" t="e">
        <f t="shared" si="100"/>
        <v>#VALUE!</v>
      </c>
      <c r="N93" s="141"/>
      <c r="O93" s="241">
        <f t="shared" si="54"/>
        <v>79</v>
      </c>
      <c r="P93" s="295" t="e">
        <f t="shared" si="55"/>
        <v>#VALUE!</v>
      </c>
      <c r="Q93" s="236" t="e">
        <f t="shared" si="56"/>
        <v>#VALUE!</v>
      </c>
      <c r="R93" s="236" t="e">
        <f t="shared" si="57"/>
        <v>#VALUE!</v>
      </c>
      <c r="S93" s="236" t="e">
        <f t="shared" si="101"/>
        <v>#VALUE!</v>
      </c>
      <c r="T93" s="295" t="e">
        <f t="shared" si="58"/>
        <v>#VALUE!</v>
      </c>
      <c r="U93" s="236" t="e">
        <f t="shared" si="59"/>
        <v>#VALUE!</v>
      </c>
      <c r="V93" s="236" t="e">
        <f t="shared" si="60"/>
        <v>#VALUE!</v>
      </c>
      <c r="W93" s="253" t="e">
        <f t="shared" si="61"/>
        <v>#VALUE!</v>
      </c>
      <c r="X93" s="257" t="e">
        <f t="shared" si="62"/>
        <v>#VALUE!</v>
      </c>
      <c r="Y93" s="258" t="e">
        <f t="shared" si="63"/>
        <v>#VALUE!</v>
      </c>
      <c r="Z93" s="258" t="e">
        <f t="shared" si="64"/>
        <v>#VALUE!</v>
      </c>
      <c r="AA93" s="258" t="e">
        <f t="shared" si="65"/>
        <v>#VALUE!</v>
      </c>
      <c r="AB93" s="258" t="e">
        <f t="shared" si="66"/>
        <v>#VALUE!</v>
      </c>
      <c r="AC93" s="258" t="e">
        <f t="shared" si="67"/>
        <v>#VALUE!</v>
      </c>
      <c r="AD93" s="259" t="e">
        <f t="shared" si="102"/>
        <v>#VALUE!</v>
      </c>
      <c r="AE93" s="259" t="e">
        <f t="shared" si="103"/>
        <v>#VALUE!</v>
      </c>
      <c r="AF93" s="257" t="e">
        <f t="shared" si="68"/>
        <v>#VALUE!</v>
      </c>
      <c r="AG93" s="258" t="e">
        <f t="shared" si="69"/>
        <v>#VALUE!</v>
      </c>
      <c r="AH93" s="258" t="e">
        <f t="shared" si="70"/>
        <v>#VALUE!</v>
      </c>
      <c r="AI93" s="258" t="e">
        <f t="shared" si="71"/>
        <v>#VALUE!</v>
      </c>
      <c r="AJ93" s="258" t="e">
        <f t="shared" si="72"/>
        <v>#VALUE!</v>
      </c>
      <c r="AK93" s="258" t="e">
        <f t="shared" si="73"/>
        <v>#VALUE!</v>
      </c>
      <c r="AL93" s="259" t="e">
        <f t="shared" si="104"/>
        <v>#VALUE!</v>
      </c>
      <c r="AM93" s="261" t="e">
        <f t="shared" si="105"/>
        <v>#VALUE!</v>
      </c>
      <c r="AN93" s="257" t="e">
        <f t="shared" si="74"/>
        <v>#VALUE!</v>
      </c>
      <c r="AO93" s="258" t="e">
        <f t="shared" si="75"/>
        <v>#VALUE!</v>
      </c>
      <c r="AP93" s="258" t="e">
        <f t="shared" si="76"/>
        <v>#VALUE!</v>
      </c>
      <c r="AQ93" s="258" t="e">
        <f t="shared" si="77"/>
        <v>#VALUE!</v>
      </c>
      <c r="AR93" s="258" t="e">
        <f t="shared" si="106"/>
        <v>#VALUE!</v>
      </c>
      <c r="AS93" s="258" t="e">
        <f t="shared" si="107"/>
        <v>#VALUE!</v>
      </c>
      <c r="AT93" s="259" t="e">
        <f t="shared" si="96"/>
        <v>#VALUE!</v>
      </c>
      <c r="AU93" s="259" t="e">
        <f t="shared" si="97"/>
        <v>#VALUE!</v>
      </c>
      <c r="AV93" s="257" t="e">
        <f t="shared" si="78"/>
        <v>#VALUE!</v>
      </c>
      <c r="AW93" s="258" t="e">
        <f t="shared" si="79"/>
        <v>#VALUE!</v>
      </c>
      <c r="AX93" s="258" t="e">
        <f t="shared" si="80"/>
        <v>#VALUE!</v>
      </c>
      <c r="AY93" s="258" t="e">
        <f t="shared" si="81"/>
        <v>#VALUE!</v>
      </c>
      <c r="AZ93" s="258" t="e">
        <f t="shared" si="82"/>
        <v>#VALUE!</v>
      </c>
      <c r="BA93" s="258" t="e">
        <f t="shared" si="83"/>
        <v>#VALUE!</v>
      </c>
      <c r="BB93" s="259" t="e">
        <f t="shared" si="84"/>
        <v>#VALUE!</v>
      </c>
      <c r="BC93" s="261" t="e">
        <f t="shared" si="85"/>
        <v>#VALUE!</v>
      </c>
    </row>
    <row r="94" spans="1:55" ht="12.75">
      <c r="A94" s="193">
        <v>80</v>
      </c>
      <c r="B94" s="200" t="s">
        <v>144</v>
      </c>
      <c r="C94" s="245" t="e">
        <f t="shared" si="98"/>
        <v>#VALUE!</v>
      </c>
      <c r="D94" s="246" t="e">
        <f t="shared" si="108"/>
        <v>#VALUE!</v>
      </c>
      <c r="E94" s="246" t="e">
        <f t="shared" si="109"/>
        <v>#VALUE!</v>
      </c>
      <c r="F94" s="254" t="e">
        <f t="shared" si="52"/>
        <v>#VALUE!</v>
      </c>
      <c r="G94" s="251" t="e">
        <f t="shared" si="95"/>
        <v>#VALUE!</v>
      </c>
      <c r="H94" s="200" t="s">
        <v>144</v>
      </c>
      <c r="I94" s="245" t="e">
        <f t="shared" si="99"/>
        <v>#VALUE!</v>
      </c>
      <c r="J94" s="246" t="e">
        <f t="shared" si="110"/>
        <v>#VALUE!</v>
      </c>
      <c r="K94" s="246" t="e">
        <f t="shared" si="111"/>
        <v>#VALUE!</v>
      </c>
      <c r="L94" s="254" t="e">
        <f t="shared" si="53"/>
        <v>#VALUE!</v>
      </c>
      <c r="M94" s="251" t="e">
        <f t="shared" si="100"/>
        <v>#VALUE!</v>
      </c>
      <c r="N94" s="141"/>
      <c r="O94" s="241">
        <f t="shared" si="54"/>
        <v>80</v>
      </c>
      <c r="P94" s="295" t="e">
        <f t="shared" si="55"/>
        <v>#VALUE!</v>
      </c>
      <c r="Q94" s="236" t="e">
        <f t="shared" si="56"/>
        <v>#VALUE!</v>
      </c>
      <c r="R94" s="236" t="e">
        <f t="shared" si="57"/>
        <v>#VALUE!</v>
      </c>
      <c r="S94" s="236" t="e">
        <f t="shared" si="101"/>
        <v>#VALUE!</v>
      </c>
      <c r="T94" s="295" t="e">
        <f t="shared" si="58"/>
        <v>#VALUE!</v>
      </c>
      <c r="U94" s="236" t="e">
        <f t="shared" si="59"/>
        <v>#VALUE!</v>
      </c>
      <c r="V94" s="236" t="e">
        <f t="shared" si="60"/>
        <v>#VALUE!</v>
      </c>
      <c r="W94" s="253" t="e">
        <f t="shared" si="61"/>
        <v>#VALUE!</v>
      </c>
      <c r="X94" s="257" t="e">
        <f t="shared" si="62"/>
        <v>#VALUE!</v>
      </c>
      <c r="Y94" s="258" t="e">
        <f t="shared" si="63"/>
        <v>#VALUE!</v>
      </c>
      <c r="Z94" s="258" t="e">
        <f t="shared" si="64"/>
        <v>#VALUE!</v>
      </c>
      <c r="AA94" s="258" t="e">
        <f t="shared" si="65"/>
        <v>#VALUE!</v>
      </c>
      <c r="AB94" s="258" t="e">
        <f t="shared" si="66"/>
        <v>#VALUE!</v>
      </c>
      <c r="AC94" s="258" t="e">
        <f t="shared" si="67"/>
        <v>#VALUE!</v>
      </c>
      <c r="AD94" s="259" t="e">
        <f t="shared" si="102"/>
        <v>#VALUE!</v>
      </c>
      <c r="AE94" s="259" t="e">
        <f t="shared" si="103"/>
        <v>#VALUE!</v>
      </c>
      <c r="AF94" s="257" t="e">
        <f t="shared" si="68"/>
        <v>#VALUE!</v>
      </c>
      <c r="AG94" s="258" t="e">
        <f t="shared" si="69"/>
        <v>#VALUE!</v>
      </c>
      <c r="AH94" s="258" t="e">
        <f t="shared" si="70"/>
        <v>#VALUE!</v>
      </c>
      <c r="AI94" s="258" t="e">
        <f t="shared" si="71"/>
        <v>#VALUE!</v>
      </c>
      <c r="AJ94" s="258" t="e">
        <f t="shared" si="72"/>
        <v>#VALUE!</v>
      </c>
      <c r="AK94" s="258" t="e">
        <f t="shared" si="73"/>
        <v>#VALUE!</v>
      </c>
      <c r="AL94" s="259" t="e">
        <f t="shared" si="104"/>
        <v>#VALUE!</v>
      </c>
      <c r="AM94" s="261" t="e">
        <f t="shared" si="105"/>
        <v>#VALUE!</v>
      </c>
      <c r="AN94" s="257" t="e">
        <f t="shared" si="74"/>
        <v>#VALUE!</v>
      </c>
      <c r="AO94" s="258" t="e">
        <f t="shared" si="75"/>
        <v>#VALUE!</v>
      </c>
      <c r="AP94" s="258" t="e">
        <f t="shared" si="76"/>
        <v>#VALUE!</v>
      </c>
      <c r="AQ94" s="258" t="e">
        <f t="shared" si="77"/>
        <v>#VALUE!</v>
      </c>
      <c r="AR94" s="258" t="e">
        <f t="shared" si="106"/>
        <v>#VALUE!</v>
      </c>
      <c r="AS94" s="258" t="e">
        <f t="shared" si="107"/>
        <v>#VALUE!</v>
      </c>
      <c r="AT94" s="259" t="e">
        <f t="shared" si="96"/>
        <v>#VALUE!</v>
      </c>
      <c r="AU94" s="259" t="e">
        <f t="shared" si="97"/>
        <v>#VALUE!</v>
      </c>
      <c r="AV94" s="257" t="e">
        <f t="shared" si="78"/>
        <v>#VALUE!</v>
      </c>
      <c r="AW94" s="258" t="e">
        <f t="shared" si="79"/>
        <v>#VALUE!</v>
      </c>
      <c r="AX94" s="258" t="e">
        <f t="shared" si="80"/>
        <v>#VALUE!</v>
      </c>
      <c r="AY94" s="258" t="e">
        <f t="shared" si="81"/>
        <v>#VALUE!</v>
      </c>
      <c r="AZ94" s="258" t="e">
        <f t="shared" si="82"/>
        <v>#VALUE!</v>
      </c>
      <c r="BA94" s="258" t="e">
        <f t="shared" si="83"/>
        <v>#VALUE!</v>
      </c>
      <c r="BB94" s="259" t="e">
        <f t="shared" si="84"/>
        <v>#VALUE!</v>
      </c>
      <c r="BC94" s="261" t="e">
        <f t="shared" si="85"/>
        <v>#VALUE!</v>
      </c>
    </row>
    <row r="95" spans="1:55" ht="12.75">
      <c r="A95" s="193">
        <v>81</v>
      </c>
      <c r="B95" s="200" t="s">
        <v>144</v>
      </c>
      <c r="C95" s="245" t="e">
        <f t="shared" si="98"/>
        <v>#VALUE!</v>
      </c>
      <c r="D95" s="246" t="e">
        <f t="shared" si="108"/>
        <v>#VALUE!</v>
      </c>
      <c r="E95" s="246" t="e">
        <f t="shared" si="109"/>
        <v>#VALUE!</v>
      </c>
      <c r="F95" s="254" t="e">
        <f t="shared" si="52"/>
        <v>#VALUE!</v>
      </c>
      <c r="G95" s="251" t="e">
        <f t="shared" si="95"/>
        <v>#VALUE!</v>
      </c>
      <c r="H95" s="200" t="s">
        <v>144</v>
      </c>
      <c r="I95" s="245" t="e">
        <f t="shared" si="99"/>
        <v>#VALUE!</v>
      </c>
      <c r="J95" s="246" t="e">
        <f t="shared" si="110"/>
        <v>#VALUE!</v>
      </c>
      <c r="K95" s="246" t="e">
        <f t="shared" si="111"/>
        <v>#VALUE!</v>
      </c>
      <c r="L95" s="254" t="e">
        <f t="shared" si="53"/>
        <v>#VALUE!</v>
      </c>
      <c r="M95" s="251" t="e">
        <f t="shared" si="100"/>
        <v>#VALUE!</v>
      </c>
      <c r="N95" s="141"/>
      <c r="O95" s="241">
        <f t="shared" si="54"/>
        <v>81</v>
      </c>
      <c r="P95" s="295" t="e">
        <f t="shared" si="55"/>
        <v>#VALUE!</v>
      </c>
      <c r="Q95" s="236" t="e">
        <f t="shared" si="56"/>
        <v>#VALUE!</v>
      </c>
      <c r="R95" s="236" t="e">
        <f t="shared" si="57"/>
        <v>#VALUE!</v>
      </c>
      <c r="S95" s="236" t="e">
        <f t="shared" si="101"/>
        <v>#VALUE!</v>
      </c>
      <c r="T95" s="295" t="e">
        <f t="shared" si="58"/>
        <v>#VALUE!</v>
      </c>
      <c r="U95" s="236" t="e">
        <f t="shared" si="59"/>
        <v>#VALUE!</v>
      </c>
      <c r="V95" s="236" t="e">
        <f t="shared" si="60"/>
        <v>#VALUE!</v>
      </c>
      <c r="W95" s="253" t="e">
        <f t="shared" si="61"/>
        <v>#VALUE!</v>
      </c>
      <c r="X95" s="257" t="e">
        <f t="shared" si="62"/>
        <v>#VALUE!</v>
      </c>
      <c r="Y95" s="258" t="e">
        <f t="shared" si="63"/>
        <v>#VALUE!</v>
      </c>
      <c r="Z95" s="258" t="e">
        <f t="shared" si="64"/>
        <v>#VALUE!</v>
      </c>
      <c r="AA95" s="258" t="e">
        <f t="shared" si="65"/>
        <v>#VALUE!</v>
      </c>
      <c r="AB95" s="258" t="e">
        <f t="shared" si="66"/>
        <v>#VALUE!</v>
      </c>
      <c r="AC95" s="258" t="e">
        <f t="shared" si="67"/>
        <v>#VALUE!</v>
      </c>
      <c r="AD95" s="259" t="e">
        <f t="shared" si="102"/>
        <v>#VALUE!</v>
      </c>
      <c r="AE95" s="259" t="e">
        <f t="shared" si="103"/>
        <v>#VALUE!</v>
      </c>
      <c r="AF95" s="257" t="e">
        <f t="shared" si="68"/>
        <v>#VALUE!</v>
      </c>
      <c r="AG95" s="258" t="e">
        <f t="shared" si="69"/>
        <v>#VALUE!</v>
      </c>
      <c r="AH95" s="258" t="e">
        <f t="shared" si="70"/>
        <v>#VALUE!</v>
      </c>
      <c r="AI95" s="258" t="e">
        <f t="shared" si="71"/>
        <v>#VALUE!</v>
      </c>
      <c r="AJ95" s="258" t="e">
        <f t="shared" si="72"/>
        <v>#VALUE!</v>
      </c>
      <c r="AK95" s="258" t="e">
        <f t="shared" si="73"/>
        <v>#VALUE!</v>
      </c>
      <c r="AL95" s="259" t="e">
        <f t="shared" si="104"/>
        <v>#VALUE!</v>
      </c>
      <c r="AM95" s="261" t="e">
        <f t="shared" si="105"/>
        <v>#VALUE!</v>
      </c>
      <c r="AN95" s="257" t="e">
        <f t="shared" si="74"/>
        <v>#VALUE!</v>
      </c>
      <c r="AO95" s="258" t="e">
        <f t="shared" si="75"/>
        <v>#VALUE!</v>
      </c>
      <c r="AP95" s="258" t="e">
        <f t="shared" si="76"/>
        <v>#VALUE!</v>
      </c>
      <c r="AQ95" s="258" t="e">
        <f t="shared" si="77"/>
        <v>#VALUE!</v>
      </c>
      <c r="AR95" s="258" t="e">
        <f t="shared" si="106"/>
        <v>#VALUE!</v>
      </c>
      <c r="AS95" s="258" t="e">
        <f t="shared" si="107"/>
        <v>#VALUE!</v>
      </c>
      <c r="AT95" s="259" t="e">
        <f t="shared" si="96"/>
        <v>#VALUE!</v>
      </c>
      <c r="AU95" s="259" t="e">
        <f t="shared" si="97"/>
        <v>#VALUE!</v>
      </c>
      <c r="AV95" s="257" t="e">
        <f t="shared" si="78"/>
        <v>#VALUE!</v>
      </c>
      <c r="AW95" s="258" t="e">
        <f t="shared" si="79"/>
        <v>#VALUE!</v>
      </c>
      <c r="AX95" s="258" t="e">
        <f t="shared" si="80"/>
        <v>#VALUE!</v>
      </c>
      <c r="AY95" s="258" t="e">
        <f t="shared" si="81"/>
        <v>#VALUE!</v>
      </c>
      <c r="AZ95" s="258" t="e">
        <f t="shared" si="82"/>
        <v>#VALUE!</v>
      </c>
      <c r="BA95" s="258" t="e">
        <f t="shared" si="83"/>
        <v>#VALUE!</v>
      </c>
      <c r="BB95" s="259" t="e">
        <f t="shared" si="84"/>
        <v>#VALUE!</v>
      </c>
      <c r="BC95" s="261" t="e">
        <f t="shared" si="85"/>
        <v>#VALUE!</v>
      </c>
    </row>
    <row r="96" spans="1:55" ht="12.75">
      <c r="A96" s="193">
        <v>82</v>
      </c>
      <c r="B96" s="200" t="s">
        <v>144</v>
      </c>
      <c r="C96" s="245" t="e">
        <f t="shared" si="98"/>
        <v>#VALUE!</v>
      </c>
      <c r="D96" s="246" t="e">
        <f t="shared" si="108"/>
        <v>#VALUE!</v>
      </c>
      <c r="E96" s="246" t="e">
        <f t="shared" si="109"/>
        <v>#VALUE!</v>
      </c>
      <c r="F96" s="254" t="e">
        <f t="shared" si="52"/>
        <v>#VALUE!</v>
      </c>
      <c r="G96" s="251" t="e">
        <f t="shared" si="95"/>
        <v>#VALUE!</v>
      </c>
      <c r="H96" s="200" t="s">
        <v>144</v>
      </c>
      <c r="I96" s="245" t="e">
        <f t="shared" si="99"/>
        <v>#VALUE!</v>
      </c>
      <c r="J96" s="246" t="e">
        <f t="shared" si="110"/>
        <v>#VALUE!</v>
      </c>
      <c r="K96" s="246" t="e">
        <f t="shared" si="111"/>
        <v>#VALUE!</v>
      </c>
      <c r="L96" s="254" t="e">
        <f t="shared" si="53"/>
        <v>#VALUE!</v>
      </c>
      <c r="M96" s="251" t="e">
        <f t="shared" si="100"/>
        <v>#VALUE!</v>
      </c>
      <c r="N96" s="141"/>
      <c r="O96" s="241">
        <f t="shared" si="54"/>
        <v>82</v>
      </c>
      <c r="P96" s="295" t="e">
        <f t="shared" si="55"/>
        <v>#VALUE!</v>
      </c>
      <c r="Q96" s="236" t="e">
        <f t="shared" si="56"/>
        <v>#VALUE!</v>
      </c>
      <c r="R96" s="236" t="e">
        <f t="shared" si="57"/>
        <v>#VALUE!</v>
      </c>
      <c r="S96" s="236" t="e">
        <f t="shared" si="101"/>
        <v>#VALUE!</v>
      </c>
      <c r="T96" s="295" t="e">
        <f t="shared" si="58"/>
        <v>#VALUE!</v>
      </c>
      <c r="U96" s="236" t="e">
        <f t="shared" si="59"/>
        <v>#VALUE!</v>
      </c>
      <c r="V96" s="236" t="e">
        <f t="shared" si="60"/>
        <v>#VALUE!</v>
      </c>
      <c r="W96" s="253" t="e">
        <f t="shared" si="61"/>
        <v>#VALUE!</v>
      </c>
      <c r="X96" s="257" t="e">
        <f t="shared" si="62"/>
        <v>#VALUE!</v>
      </c>
      <c r="Y96" s="258" t="e">
        <f t="shared" si="63"/>
        <v>#VALUE!</v>
      </c>
      <c r="Z96" s="258" t="e">
        <f t="shared" si="64"/>
        <v>#VALUE!</v>
      </c>
      <c r="AA96" s="258" t="e">
        <f t="shared" si="65"/>
        <v>#VALUE!</v>
      </c>
      <c r="AB96" s="258" t="e">
        <f t="shared" si="66"/>
        <v>#VALUE!</v>
      </c>
      <c r="AC96" s="258" t="e">
        <f t="shared" si="67"/>
        <v>#VALUE!</v>
      </c>
      <c r="AD96" s="259" t="e">
        <f t="shared" si="102"/>
        <v>#VALUE!</v>
      </c>
      <c r="AE96" s="259" t="e">
        <f t="shared" si="103"/>
        <v>#VALUE!</v>
      </c>
      <c r="AF96" s="257" t="e">
        <f t="shared" si="68"/>
        <v>#VALUE!</v>
      </c>
      <c r="AG96" s="258" t="e">
        <f t="shared" si="69"/>
        <v>#VALUE!</v>
      </c>
      <c r="AH96" s="258" t="e">
        <f t="shared" si="70"/>
        <v>#VALUE!</v>
      </c>
      <c r="AI96" s="258" t="e">
        <f t="shared" si="71"/>
        <v>#VALUE!</v>
      </c>
      <c r="AJ96" s="258" t="e">
        <f t="shared" si="72"/>
        <v>#VALUE!</v>
      </c>
      <c r="AK96" s="258" t="e">
        <f t="shared" si="73"/>
        <v>#VALUE!</v>
      </c>
      <c r="AL96" s="259" t="e">
        <f t="shared" si="104"/>
        <v>#VALUE!</v>
      </c>
      <c r="AM96" s="261" t="e">
        <f t="shared" si="105"/>
        <v>#VALUE!</v>
      </c>
      <c r="AN96" s="257" t="e">
        <f t="shared" si="74"/>
        <v>#VALUE!</v>
      </c>
      <c r="AO96" s="258" t="e">
        <f t="shared" si="75"/>
        <v>#VALUE!</v>
      </c>
      <c r="AP96" s="258" t="e">
        <f t="shared" si="76"/>
        <v>#VALUE!</v>
      </c>
      <c r="AQ96" s="258" t="e">
        <f t="shared" si="77"/>
        <v>#VALUE!</v>
      </c>
      <c r="AR96" s="258" t="e">
        <f t="shared" si="106"/>
        <v>#VALUE!</v>
      </c>
      <c r="AS96" s="258" t="e">
        <f t="shared" si="107"/>
        <v>#VALUE!</v>
      </c>
      <c r="AT96" s="259" t="e">
        <f t="shared" si="96"/>
        <v>#VALUE!</v>
      </c>
      <c r="AU96" s="259" t="e">
        <f t="shared" si="97"/>
        <v>#VALUE!</v>
      </c>
      <c r="AV96" s="257" t="e">
        <f t="shared" si="78"/>
        <v>#VALUE!</v>
      </c>
      <c r="AW96" s="258" t="e">
        <f t="shared" si="79"/>
        <v>#VALUE!</v>
      </c>
      <c r="AX96" s="258" t="e">
        <f t="shared" si="80"/>
        <v>#VALUE!</v>
      </c>
      <c r="AY96" s="258" t="e">
        <f t="shared" si="81"/>
        <v>#VALUE!</v>
      </c>
      <c r="AZ96" s="258" t="e">
        <f t="shared" si="82"/>
        <v>#VALUE!</v>
      </c>
      <c r="BA96" s="258" t="e">
        <f t="shared" si="83"/>
        <v>#VALUE!</v>
      </c>
      <c r="BB96" s="259" t="e">
        <f t="shared" si="84"/>
        <v>#VALUE!</v>
      </c>
      <c r="BC96" s="261" t="e">
        <f t="shared" si="85"/>
        <v>#VALUE!</v>
      </c>
    </row>
    <row r="97" spans="1:55" ht="12.75">
      <c r="A97" s="193">
        <v>83</v>
      </c>
      <c r="B97" s="200" t="s">
        <v>144</v>
      </c>
      <c r="C97" s="245" t="e">
        <f t="shared" si="98"/>
        <v>#VALUE!</v>
      </c>
      <c r="D97" s="246" t="e">
        <f t="shared" si="108"/>
        <v>#VALUE!</v>
      </c>
      <c r="E97" s="246" t="e">
        <f t="shared" si="109"/>
        <v>#VALUE!</v>
      </c>
      <c r="F97" s="254" t="e">
        <f t="shared" si="52"/>
        <v>#VALUE!</v>
      </c>
      <c r="G97" s="251" t="e">
        <f t="shared" si="95"/>
        <v>#VALUE!</v>
      </c>
      <c r="H97" s="200" t="s">
        <v>144</v>
      </c>
      <c r="I97" s="245" t="e">
        <f t="shared" si="99"/>
        <v>#VALUE!</v>
      </c>
      <c r="J97" s="246" t="e">
        <f t="shared" si="110"/>
        <v>#VALUE!</v>
      </c>
      <c r="K97" s="246" t="e">
        <f t="shared" si="111"/>
        <v>#VALUE!</v>
      </c>
      <c r="L97" s="254" t="e">
        <f t="shared" si="53"/>
        <v>#VALUE!</v>
      </c>
      <c r="M97" s="251" t="e">
        <f t="shared" si="100"/>
        <v>#VALUE!</v>
      </c>
      <c r="N97" s="141"/>
      <c r="O97" s="241">
        <f t="shared" si="54"/>
        <v>83</v>
      </c>
      <c r="P97" s="295" t="e">
        <f t="shared" si="55"/>
        <v>#VALUE!</v>
      </c>
      <c r="Q97" s="236" t="e">
        <f t="shared" si="56"/>
        <v>#VALUE!</v>
      </c>
      <c r="R97" s="236" t="e">
        <f t="shared" si="57"/>
        <v>#VALUE!</v>
      </c>
      <c r="S97" s="236" t="e">
        <f t="shared" si="101"/>
        <v>#VALUE!</v>
      </c>
      <c r="T97" s="295" t="e">
        <f t="shared" si="58"/>
        <v>#VALUE!</v>
      </c>
      <c r="U97" s="236" t="e">
        <f t="shared" si="59"/>
        <v>#VALUE!</v>
      </c>
      <c r="V97" s="236" t="e">
        <f t="shared" si="60"/>
        <v>#VALUE!</v>
      </c>
      <c r="W97" s="253" t="e">
        <f t="shared" si="61"/>
        <v>#VALUE!</v>
      </c>
      <c r="X97" s="257" t="e">
        <f t="shared" si="62"/>
        <v>#VALUE!</v>
      </c>
      <c r="Y97" s="258" t="e">
        <f t="shared" si="63"/>
        <v>#VALUE!</v>
      </c>
      <c r="Z97" s="258" t="e">
        <f t="shared" si="64"/>
        <v>#VALUE!</v>
      </c>
      <c r="AA97" s="258" t="e">
        <f t="shared" si="65"/>
        <v>#VALUE!</v>
      </c>
      <c r="AB97" s="258" t="e">
        <f t="shared" si="66"/>
        <v>#VALUE!</v>
      </c>
      <c r="AC97" s="258" t="e">
        <f t="shared" si="67"/>
        <v>#VALUE!</v>
      </c>
      <c r="AD97" s="259" t="e">
        <f t="shared" si="102"/>
        <v>#VALUE!</v>
      </c>
      <c r="AE97" s="259" t="e">
        <f t="shared" si="103"/>
        <v>#VALUE!</v>
      </c>
      <c r="AF97" s="257" t="e">
        <f t="shared" si="68"/>
        <v>#VALUE!</v>
      </c>
      <c r="AG97" s="258" t="e">
        <f t="shared" si="69"/>
        <v>#VALUE!</v>
      </c>
      <c r="AH97" s="258" t="e">
        <f t="shared" si="70"/>
        <v>#VALUE!</v>
      </c>
      <c r="AI97" s="258" t="e">
        <f t="shared" si="71"/>
        <v>#VALUE!</v>
      </c>
      <c r="AJ97" s="258" t="e">
        <f t="shared" si="72"/>
        <v>#VALUE!</v>
      </c>
      <c r="AK97" s="258" t="e">
        <f t="shared" si="73"/>
        <v>#VALUE!</v>
      </c>
      <c r="AL97" s="259" t="e">
        <f t="shared" si="104"/>
        <v>#VALUE!</v>
      </c>
      <c r="AM97" s="261" t="e">
        <f t="shared" si="105"/>
        <v>#VALUE!</v>
      </c>
      <c r="AN97" s="257" t="e">
        <f t="shared" si="74"/>
        <v>#VALUE!</v>
      </c>
      <c r="AO97" s="258" t="e">
        <f t="shared" si="75"/>
        <v>#VALUE!</v>
      </c>
      <c r="AP97" s="258" t="e">
        <f t="shared" si="76"/>
        <v>#VALUE!</v>
      </c>
      <c r="AQ97" s="258" t="e">
        <f t="shared" si="77"/>
        <v>#VALUE!</v>
      </c>
      <c r="AR97" s="258" t="e">
        <f t="shared" si="106"/>
        <v>#VALUE!</v>
      </c>
      <c r="AS97" s="258" t="e">
        <f t="shared" si="107"/>
        <v>#VALUE!</v>
      </c>
      <c r="AT97" s="259" t="e">
        <f t="shared" si="96"/>
        <v>#VALUE!</v>
      </c>
      <c r="AU97" s="259" t="e">
        <f t="shared" si="97"/>
        <v>#VALUE!</v>
      </c>
      <c r="AV97" s="257" t="e">
        <f t="shared" si="78"/>
        <v>#VALUE!</v>
      </c>
      <c r="AW97" s="258" t="e">
        <f t="shared" si="79"/>
        <v>#VALUE!</v>
      </c>
      <c r="AX97" s="258" t="e">
        <f t="shared" si="80"/>
        <v>#VALUE!</v>
      </c>
      <c r="AY97" s="258" t="e">
        <f t="shared" si="81"/>
        <v>#VALUE!</v>
      </c>
      <c r="AZ97" s="258" t="e">
        <f t="shared" si="82"/>
        <v>#VALUE!</v>
      </c>
      <c r="BA97" s="258" t="e">
        <f t="shared" si="83"/>
        <v>#VALUE!</v>
      </c>
      <c r="BB97" s="259" t="e">
        <f t="shared" si="84"/>
        <v>#VALUE!</v>
      </c>
      <c r="BC97" s="261" t="e">
        <f t="shared" si="85"/>
        <v>#VALUE!</v>
      </c>
    </row>
    <row r="98" spans="1:55" ht="12.75">
      <c r="A98" s="193">
        <v>84</v>
      </c>
      <c r="B98" s="200" t="s">
        <v>144</v>
      </c>
      <c r="C98" s="245" t="e">
        <f t="shared" si="98"/>
        <v>#VALUE!</v>
      </c>
      <c r="D98" s="246" t="e">
        <f t="shared" si="108"/>
        <v>#VALUE!</v>
      </c>
      <c r="E98" s="246" t="e">
        <f t="shared" si="109"/>
        <v>#VALUE!</v>
      </c>
      <c r="F98" s="254" t="e">
        <f t="shared" si="52"/>
        <v>#VALUE!</v>
      </c>
      <c r="G98" s="251" t="e">
        <f t="shared" si="95"/>
        <v>#VALUE!</v>
      </c>
      <c r="H98" s="200" t="s">
        <v>144</v>
      </c>
      <c r="I98" s="245" t="e">
        <f t="shared" si="99"/>
        <v>#VALUE!</v>
      </c>
      <c r="J98" s="246" t="e">
        <f t="shared" si="110"/>
        <v>#VALUE!</v>
      </c>
      <c r="K98" s="246" t="e">
        <f t="shared" si="111"/>
        <v>#VALUE!</v>
      </c>
      <c r="L98" s="254" t="e">
        <f t="shared" si="53"/>
        <v>#VALUE!</v>
      </c>
      <c r="M98" s="251" t="e">
        <f t="shared" si="100"/>
        <v>#VALUE!</v>
      </c>
      <c r="N98" s="141"/>
      <c r="O98" s="241">
        <f t="shared" si="54"/>
        <v>84</v>
      </c>
      <c r="P98" s="295" t="e">
        <f t="shared" si="55"/>
        <v>#VALUE!</v>
      </c>
      <c r="Q98" s="236" t="e">
        <f t="shared" si="56"/>
        <v>#VALUE!</v>
      </c>
      <c r="R98" s="236" t="e">
        <f t="shared" si="57"/>
        <v>#VALUE!</v>
      </c>
      <c r="S98" s="236" t="e">
        <f t="shared" si="101"/>
        <v>#VALUE!</v>
      </c>
      <c r="T98" s="295" t="e">
        <f t="shared" si="58"/>
        <v>#VALUE!</v>
      </c>
      <c r="U98" s="236" t="e">
        <f t="shared" si="59"/>
        <v>#VALUE!</v>
      </c>
      <c r="V98" s="236" t="e">
        <f t="shared" si="60"/>
        <v>#VALUE!</v>
      </c>
      <c r="W98" s="253" t="e">
        <f t="shared" si="61"/>
        <v>#VALUE!</v>
      </c>
      <c r="X98" s="257" t="e">
        <f t="shared" si="62"/>
        <v>#VALUE!</v>
      </c>
      <c r="Y98" s="258" t="e">
        <f t="shared" si="63"/>
        <v>#VALUE!</v>
      </c>
      <c r="Z98" s="258" t="e">
        <f t="shared" si="64"/>
        <v>#VALUE!</v>
      </c>
      <c r="AA98" s="258" t="e">
        <f t="shared" si="65"/>
        <v>#VALUE!</v>
      </c>
      <c r="AB98" s="258" t="e">
        <f t="shared" si="66"/>
        <v>#VALUE!</v>
      </c>
      <c r="AC98" s="258" t="e">
        <f t="shared" si="67"/>
        <v>#VALUE!</v>
      </c>
      <c r="AD98" s="259" t="e">
        <f t="shared" si="102"/>
        <v>#VALUE!</v>
      </c>
      <c r="AE98" s="259" t="e">
        <f t="shared" si="103"/>
        <v>#VALUE!</v>
      </c>
      <c r="AF98" s="257" t="e">
        <f t="shared" si="68"/>
        <v>#VALUE!</v>
      </c>
      <c r="AG98" s="258" t="e">
        <f t="shared" si="69"/>
        <v>#VALUE!</v>
      </c>
      <c r="AH98" s="258" t="e">
        <f t="shared" si="70"/>
        <v>#VALUE!</v>
      </c>
      <c r="AI98" s="258" t="e">
        <f t="shared" si="71"/>
        <v>#VALUE!</v>
      </c>
      <c r="AJ98" s="258" t="e">
        <f t="shared" si="72"/>
        <v>#VALUE!</v>
      </c>
      <c r="AK98" s="258" t="e">
        <f t="shared" si="73"/>
        <v>#VALUE!</v>
      </c>
      <c r="AL98" s="259" t="e">
        <f t="shared" si="104"/>
        <v>#VALUE!</v>
      </c>
      <c r="AM98" s="261" t="e">
        <f t="shared" si="105"/>
        <v>#VALUE!</v>
      </c>
      <c r="AN98" s="257" t="e">
        <f t="shared" si="74"/>
        <v>#VALUE!</v>
      </c>
      <c r="AO98" s="258" t="e">
        <f t="shared" si="75"/>
        <v>#VALUE!</v>
      </c>
      <c r="AP98" s="258" t="e">
        <f t="shared" si="76"/>
        <v>#VALUE!</v>
      </c>
      <c r="AQ98" s="258" t="e">
        <f t="shared" si="77"/>
        <v>#VALUE!</v>
      </c>
      <c r="AR98" s="258" t="e">
        <f t="shared" si="106"/>
        <v>#VALUE!</v>
      </c>
      <c r="AS98" s="258" t="e">
        <f t="shared" si="107"/>
        <v>#VALUE!</v>
      </c>
      <c r="AT98" s="259" t="e">
        <f t="shared" si="96"/>
        <v>#VALUE!</v>
      </c>
      <c r="AU98" s="259" t="e">
        <f t="shared" si="97"/>
        <v>#VALUE!</v>
      </c>
      <c r="AV98" s="257" t="e">
        <f t="shared" si="78"/>
        <v>#VALUE!</v>
      </c>
      <c r="AW98" s="258" t="e">
        <f t="shared" si="79"/>
        <v>#VALUE!</v>
      </c>
      <c r="AX98" s="258" t="e">
        <f t="shared" si="80"/>
        <v>#VALUE!</v>
      </c>
      <c r="AY98" s="258" t="e">
        <f t="shared" si="81"/>
        <v>#VALUE!</v>
      </c>
      <c r="AZ98" s="258" t="e">
        <f t="shared" si="82"/>
        <v>#VALUE!</v>
      </c>
      <c r="BA98" s="258" t="e">
        <f t="shared" si="83"/>
        <v>#VALUE!</v>
      </c>
      <c r="BB98" s="259" t="e">
        <f t="shared" si="84"/>
        <v>#VALUE!</v>
      </c>
      <c r="BC98" s="261" t="e">
        <f t="shared" si="85"/>
        <v>#VALUE!</v>
      </c>
    </row>
    <row r="99" spans="1:55" ht="12.75">
      <c r="A99" s="193">
        <v>85</v>
      </c>
      <c r="B99" s="200" t="s">
        <v>144</v>
      </c>
      <c r="C99" s="245" t="e">
        <f t="shared" si="98"/>
        <v>#VALUE!</v>
      </c>
      <c r="D99" s="246" t="e">
        <f t="shared" si="108"/>
        <v>#VALUE!</v>
      </c>
      <c r="E99" s="246" t="e">
        <f t="shared" si="109"/>
        <v>#VALUE!</v>
      </c>
      <c r="F99" s="254" t="e">
        <f aca="true" t="shared" si="112" ref="F99:F114">IF(OR(D99&gt;$B$9,E99&gt;$B$9),"XX"," - ")</f>
        <v>#VALUE!</v>
      </c>
      <c r="G99" s="251" t="e">
        <f t="shared" si="95"/>
        <v>#VALUE!</v>
      </c>
      <c r="H99" s="200" t="s">
        <v>144</v>
      </c>
      <c r="I99" s="245" t="e">
        <f t="shared" si="99"/>
        <v>#VALUE!</v>
      </c>
      <c r="J99" s="246" t="e">
        <f t="shared" si="110"/>
        <v>#VALUE!</v>
      </c>
      <c r="K99" s="246" t="e">
        <f t="shared" si="111"/>
        <v>#VALUE!</v>
      </c>
      <c r="L99" s="254" t="e">
        <f aca="true" t="shared" si="113" ref="L99:L114">IF(OR(J99&gt;$H$9,K99&gt;$H$9),"XX"," - ")</f>
        <v>#VALUE!</v>
      </c>
      <c r="M99" s="251" t="e">
        <f t="shared" si="100"/>
        <v>#VALUE!</v>
      </c>
      <c r="N99" s="141"/>
      <c r="O99" s="241">
        <f aca="true" t="shared" si="114" ref="O99:O114">A99</f>
        <v>85</v>
      </c>
      <c r="P99" s="295" t="e">
        <f aca="true" t="shared" si="115" ref="P99:P114">C99*100/($D$3-$B$3)</f>
        <v>#VALUE!</v>
      </c>
      <c r="Q99" s="236" t="e">
        <f aca="true" t="shared" si="116" ref="Q99:Q114">IF((Q98+P99-$D$8)&gt;0,Q98+P99-$D$8,0)</f>
        <v>#VALUE!</v>
      </c>
      <c r="R99" s="236" t="e">
        <f aca="true" t="shared" si="117" ref="R99:R114">IF((R98-P99-$D$8)&gt;0,R98-P99-$D$8,0)</f>
        <v>#VALUE!</v>
      </c>
      <c r="S99" s="236" t="e">
        <f t="shared" si="101"/>
        <v>#VALUE!</v>
      </c>
      <c r="T99" s="295" t="e">
        <f aca="true" t="shared" si="118" ref="T99:T114">I99*100/($D$3-$B$3)</f>
        <v>#VALUE!</v>
      </c>
      <c r="U99" s="236" t="e">
        <f aca="true" t="shared" si="119" ref="U99:U114">IF((U98+T99-$J$8)&gt;0,U98+T99-$J$8,0)</f>
        <v>#VALUE!</v>
      </c>
      <c r="V99" s="236" t="e">
        <f aca="true" t="shared" si="120" ref="V99:V114">IF((V98-T99-$J$8)&gt;0,V98-T99-$J$8,0)</f>
        <v>#VALUE!</v>
      </c>
      <c r="W99" s="253" t="e">
        <f aca="true" t="shared" si="121" ref="W99:W114">IF(AND(U99&gt;$J$9,BB99&gt;0),0.7*($J$8+U99/BB99),IF(AND(V99&gt;$J$9,BC99&gt;0),-0.7*($J$8+V99/BC99)," - "))</f>
        <v>#VALUE!</v>
      </c>
      <c r="X99" s="257" t="e">
        <f aca="true" t="shared" si="122" ref="X99:X114">IF(C99&gt;$B$8,$B$8,IF(C99&lt;-$B$8,-$B$8,C99))</f>
        <v>#VALUE!</v>
      </c>
      <c r="Y99" s="258" t="e">
        <f aca="true" t="shared" si="123" ref="Y99:Y114">IF(C99&gt;$B$8,C99-$B$8,IF(C99&lt;-$B$8,C99--$B$8,0))</f>
        <v>#VALUE!</v>
      </c>
      <c r="Z99" s="258" t="e">
        <f aca="true" t="shared" si="124" ref="Z99:Z114">IF(D99&gt;$B$9,$B$9,D99)</f>
        <v>#VALUE!</v>
      </c>
      <c r="AA99" s="258" t="e">
        <f aca="true" t="shared" si="125" ref="AA99:AA114">IF(D99&gt;$B$9,D99-$B$9,0)</f>
        <v>#VALUE!</v>
      </c>
      <c r="AB99" s="258" t="e">
        <f aca="true" t="shared" si="126" ref="AB99:AB114">IF(E99&gt;$B$9,$B$9,E99)</f>
        <v>#VALUE!</v>
      </c>
      <c r="AC99" s="258" t="e">
        <f aca="true" t="shared" si="127" ref="AC99:AC114">IF(E99&gt;$B$9,E99+$B$9,0)</f>
        <v>#VALUE!</v>
      </c>
      <c r="AD99" s="259" t="e">
        <f t="shared" si="102"/>
        <v>#VALUE!</v>
      </c>
      <c r="AE99" s="259" t="e">
        <f t="shared" si="103"/>
        <v>#VALUE!</v>
      </c>
      <c r="AF99" s="257" t="e">
        <f aca="true" t="shared" si="128" ref="AF99:AF114">IF(I99&gt;$J$8,$J$8,IF(I99&lt;-$J$8,-$J$8,I99))</f>
        <v>#VALUE!</v>
      </c>
      <c r="AG99" s="258" t="e">
        <f aca="true" t="shared" si="129" ref="AG99:AG114">IF(I99&gt;$H$8,I99-$H$8,IF(I99&lt;-$H$8,I99--$H$8,0))</f>
        <v>#VALUE!</v>
      </c>
      <c r="AH99" s="258" t="e">
        <f aca="true" t="shared" si="130" ref="AH99:AH114">IF(J99&gt;$J$9,$J$9,J99)</f>
        <v>#VALUE!</v>
      </c>
      <c r="AI99" s="258" t="e">
        <f aca="true" t="shared" si="131" ref="AI99:AI114">IF(J99&gt;$J$9,J99-$J$9,0)</f>
        <v>#VALUE!</v>
      </c>
      <c r="AJ99" s="258" t="e">
        <f aca="true" t="shared" si="132" ref="AJ99:AJ114">IF(K99&gt;$J$9,$J$9,K99)</f>
        <v>#VALUE!</v>
      </c>
      <c r="AK99" s="258" t="e">
        <f aca="true" t="shared" si="133" ref="AK99:AK114">IF(K99&gt;$J$9,K99+$J$9,0)</f>
        <v>#VALUE!</v>
      </c>
      <c r="AL99" s="259" t="e">
        <f t="shared" si="104"/>
        <v>#VALUE!</v>
      </c>
      <c r="AM99" s="261" t="e">
        <f t="shared" si="105"/>
        <v>#VALUE!</v>
      </c>
      <c r="AN99" s="257" t="e">
        <f aca="true" t="shared" si="134" ref="AN99:AN114">IF(P99&gt;$B$8,$B$8,IF(P99&lt;-$B$8,-$B$8,P99))</f>
        <v>#VALUE!</v>
      </c>
      <c r="AO99" s="258" t="e">
        <f aca="true" t="shared" si="135" ref="AO99:AO114">IF(P99&gt;$D$8,P99-$D$8,IF(P99&lt;-$D$8,P99--$D$8,0))</f>
        <v>#VALUE!</v>
      </c>
      <c r="AP99" s="258" t="e">
        <f aca="true" t="shared" si="136" ref="AP99:AP114">IF(Q99&gt;$B$9,$B$9,Q99)</f>
        <v>#VALUE!</v>
      </c>
      <c r="AQ99" s="258" t="e">
        <f aca="true" t="shared" si="137" ref="AQ99:AQ114">IF(Q99&gt;$D$9,Q99-$D$9,0)</f>
        <v>#VALUE!</v>
      </c>
      <c r="AR99" s="258" t="e">
        <f t="shared" si="106"/>
        <v>#VALUE!</v>
      </c>
      <c r="AS99" s="258" t="e">
        <f t="shared" si="107"/>
        <v>#VALUE!</v>
      </c>
      <c r="AT99" s="259" t="e">
        <f t="shared" si="96"/>
        <v>#VALUE!</v>
      </c>
      <c r="AU99" s="259" t="e">
        <f t="shared" si="97"/>
        <v>#VALUE!</v>
      </c>
      <c r="AV99" s="257" t="e">
        <f aca="true" t="shared" si="138" ref="AV99:AV114">IF(T99&gt;$J$8,$J$8,IF(T99&lt;-$J$8,-$J$8,T99))</f>
        <v>#VALUE!</v>
      </c>
      <c r="AW99" s="258" t="e">
        <f aca="true" t="shared" si="139" ref="AW99:AW114">IF(T99&gt;$J$8,T99-$J$8,IF(T99&lt;-$J$8,T99--$J$8,0))</f>
        <v>#VALUE!</v>
      </c>
      <c r="AX99" s="258" t="e">
        <f aca="true" t="shared" si="140" ref="AX99:AX114">IF(U99&gt;$J$9,$J$9,U99)</f>
        <v>#VALUE!</v>
      </c>
      <c r="AY99" s="258" t="e">
        <f aca="true" t="shared" si="141" ref="AY99:AY114">IF(U99&gt;$J$9,U99-$J$9,0)</f>
        <v>#VALUE!</v>
      </c>
      <c r="AZ99" s="258" t="e">
        <f aca="true" t="shared" si="142" ref="AZ99:AZ114">IF(V99&gt;$J$9,$J$9,V99)</f>
        <v>#VALUE!</v>
      </c>
      <c r="BA99" s="258" t="e">
        <f aca="true" t="shared" si="143" ref="BA99:BA114">IF(V99&gt;$J$9,V99-$J$9,0)</f>
        <v>#VALUE!</v>
      </c>
      <c r="BB99" s="259" t="e">
        <f aca="true" t="shared" si="144" ref="BB99:BB114">IF(U99&gt;0,BB98+1,BB98)</f>
        <v>#VALUE!</v>
      </c>
      <c r="BC99" s="261" t="e">
        <f aca="true" t="shared" si="145" ref="BC99:BC114">IF(V99&gt;0,BC98+1,BC98)</f>
        <v>#VALUE!</v>
      </c>
    </row>
    <row r="100" spans="1:55" ht="12.75">
      <c r="A100" s="193">
        <v>86</v>
      </c>
      <c r="B100" s="200" t="s">
        <v>144</v>
      </c>
      <c r="C100" s="245" t="e">
        <f t="shared" si="98"/>
        <v>#VALUE!</v>
      </c>
      <c r="D100" s="246" t="e">
        <f t="shared" si="108"/>
        <v>#VALUE!</v>
      </c>
      <c r="E100" s="246" t="e">
        <f t="shared" si="109"/>
        <v>#VALUE!</v>
      </c>
      <c r="F100" s="254" t="e">
        <f t="shared" si="112"/>
        <v>#VALUE!</v>
      </c>
      <c r="G100" s="251" t="e">
        <f t="shared" si="95"/>
        <v>#VALUE!</v>
      </c>
      <c r="H100" s="200" t="s">
        <v>144</v>
      </c>
      <c r="I100" s="245" t="e">
        <f t="shared" si="99"/>
        <v>#VALUE!</v>
      </c>
      <c r="J100" s="246" t="e">
        <f t="shared" si="110"/>
        <v>#VALUE!</v>
      </c>
      <c r="K100" s="246" t="e">
        <f t="shared" si="111"/>
        <v>#VALUE!</v>
      </c>
      <c r="L100" s="254" t="e">
        <f t="shared" si="113"/>
        <v>#VALUE!</v>
      </c>
      <c r="M100" s="251" t="e">
        <f t="shared" si="100"/>
        <v>#VALUE!</v>
      </c>
      <c r="N100" s="141"/>
      <c r="O100" s="241">
        <f t="shared" si="114"/>
        <v>86</v>
      </c>
      <c r="P100" s="295" t="e">
        <f t="shared" si="115"/>
        <v>#VALUE!</v>
      </c>
      <c r="Q100" s="236" t="e">
        <f t="shared" si="116"/>
        <v>#VALUE!</v>
      </c>
      <c r="R100" s="236" t="e">
        <f t="shared" si="117"/>
        <v>#VALUE!</v>
      </c>
      <c r="S100" s="236" t="e">
        <f t="shared" si="101"/>
        <v>#VALUE!</v>
      </c>
      <c r="T100" s="295" t="e">
        <f t="shared" si="118"/>
        <v>#VALUE!</v>
      </c>
      <c r="U100" s="236" t="e">
        <f t="shared" si="119"/>
        <v>#VALUE!</v>
      </c>
      <c r="V100" s="236" t="e">
        <f t="shared" si="120"/>
        <v>#VALUE!</v>
      </c>
      <c r="W100" s="253" t="e">
        <f t="shared" si="121"/>
        <v>#VALUE!</v>
      </c>
      <c r="X100" s="257" t="e">
        <f t="shared" si="122"/>
        <v>#VALUE!</v>
      </c>
      <c r="Y100" s="258" t="e">
        <f t="shared" si="123"/>
        <v>#VALUE!</v>
      </c>
      <c r="Z100" s="258" t="e">
        <f t="shared" si="124"/>
        <v>#VALUE!</v>
      </c>
      <c r="AA100" s="258" t="e">
        <f t="shared" si="125"/>
        <v>#VALUE!</v>
      </c>
      <c r="AB100" s="258" t="e">
        <f t="shared" si="126"/>
        <v>#VALUE!</v>
      </c>
      <c r="AC100" s="258" t="e">
        <f t="shared" si="127"/>
        <v>#VALUE!</v>
      </c>
      <c r="AD100" s="259" t="e">
        <f t="shared" si="102"/>
        <v>#VALUE!</v>
      </c>
      <c r="AE100" s="259" t="e">
        <f t="shared" si="103"/>
        <v>#VALUE!</v>
      </c>
      <c r="AF100" s="257" t="e">
        <f t="shared" si="128"/>
        <v>#VALUE!</v>
      </c>
      <c r="AG100" s="258" t="e">
        <f t="shared" si="129"/>
        <v>#VALUE!</v>
      </c>
      <c r="AH100" s="258" t="e">
        <f t="shared" si="130"/>
        <v>#VALUE!</v>
      </c>
      <c r="AI100" s="258" t="e">
        <f t="shared" si="131"/>
        <v>#VALUE!</v>
      </c>
      <c r="AJ100" s="258" t="e">
        <f t="shared" si="132"/>
        <v>#VALUE!</v>
      </c>
      <c r="AK100" s="258" t="e">
        <f t="shared" si="133"/>
        <v>#VALUE!</v>
      </c>
      <c r="AL100" s="259" t="e">
        <f t="shared" si="104"/>
        <v>#VALUE!</v>
      </c>
      <c r="AM100" s="261" t="e">
        <f t="shared" si="105"/>
        <v>#VALUE!</v>
      </c>
      <c r="AN100" s="257" t="e">
        <f t="shared" si="134"/>
        <v>#VALUE!</v>
      </c>
      <c r="AO100" s="258" t="e">
        <f t="shared" si="135"/>
        <v>#VALUE!</v>
      </c>
      <c r="AP100" s="258" t="e">
        <f t="shared" si="136"/>
        <v>#VALUE!</v>
      </c>
      <c r="AQ100" s="258" t="e">
        <f t="shared" si="137"/>
        <v>#VALUE!</v>
      </c>
      <c r="AR100" s="258" t="e">
        <f t="shared" si="106"/>
        <v>#VALUE!</v>
      </c>
      <c r="AS100" s="258" t="e">
        <f t="shared" si="107"/>
        <v>#VALUE!</v>
      </c>
      <c r="AT100" s="259" t="e">
        <f t="shared" si="96"/>
        <v>#VALUE!</v>
      </c>
      <c r="AU100" s="259" t="e">
        <f t="shared" si="97"/>
        <v>#VALUE!</v>
      </c>
      <c r="AV100" s="257" t="e">
        <f t="shared" si="138"/>
        <v>#VALUE!</v>
      </c>
      <c r="AW100" s="258" t="e">
        <f t="shared" si="139"/>
        <v>#VALUE!</v>
      </c>
      <c r="AX100" s="258" t="e">
        <f t="shared" si="140"/>
        <v>#VALUE!</v>
      </c>
      <c r="AY100" s="258" t="e">
        <f t="shared" si="141"/>
        <v>#VALUE!</v>
      </c>
      <c r="AZ100" s="258" t="e">
        <f t="shared" si="142"/>
        <v>#VALUE!</v>
      </c>
      <c r="BA100" s="258" t="e">
        <f t="shared" si="143"/>
        <v>#VALUE!</v>
      </c>
      <c r="BB100" s="259" t="e">
        <f t="shared" si="144"/>
        <v>#VALUE!</v>
      </c>
      <c r="BC100" s="261" t="e">
        <f t="shared" si="145"/>
        <v>#VALUE!</v>
      </c>
    </row>
    <row r="101" spans="1:55" ht="12.75">
      <c r="A101" s="193">
        <v>87</v>
      </c>
      <c r="B101" s="200" t="s">
        <v>144</v>
      </c>
      <c r="C101" s="245" t="e">
        <f t="shared" si="98"/>
        <v>#VALUE!</v>
      </c>
      <c r="D101" s="246" t="e">
        <f t="shared" si="108"/>
        <v>#VALUE!</v>
      </c>
      <c r="E101" s="246" t="e">
        <f t="shared" si="109"/>
        <v>#VALUE!</v>
      </c>
      <c r="F101" s="254" t="e">
        <f t="shared" si="112"/>
        <v>#VALUE!</v>
      </c>
      <c r="G101" s="251" t="e">
        <f t="shared" si="95"/>
        <v>#VALUE!</v>
      </c>
      <c r="H101" s="200" t="s">
        <v>144</v>
      </c>
      <c r="I101" s="245" t="e">
        <f t="shared" si="99"/>
        <v>#VALUE!</v>
      </c>
      <c r="J101" s="246" t="e">
        <f t="shared" si="110"/>
        <v>#VALUE!</v>
      </c>
      <c r="K101" s="246" t="e">
        <f t="shared" si="111"/>
        <v>#VALUE!</v>
      </c>
      <c r="L101" s="254" t="e">
        <f t="shared" si="113"/>
        <v>#VALUE!</v>
      </c>
      <c r="M101" s="251" t="e">
        <f t="shared" si="100"/>
        <v>#VALUE!</v>
      </c>
      <c r="N101" s="141"/>
      <c r="O101" s="241">
        <f t="shared" si="114"/>
        <v>87</v>
      </c>
      <c r="P101" s="295" t="e">
        <f t="shared" si="115"/>
        <v>#VALUE!</v>
      </c>
      <c r="Q101" s="236" t="e">
        <f t="shared" si="116"/>
        <v>#VALUE!</v>
      </c>
      <c r="R101" s="236" t="e">
        <f t="shared" si="117"/>
        <v>#VALUE!</v>
      </c>
      <c r="S101" s="236" t="e">
        <f t="shared" si="101"/>
        <v>#VALUE!</v>
      </c>
      <c r="T101" s="295" t="e">
        <f t="shared" si="118"/>
        <v>#VALUE!</v>
      </c>
      <c r="U101" s="236" t="e">
        <f t="shared" si="119"/>
        <v>#VALUE!</v>
      </c>
      <c r="V101" s="236" t="e">
        <f t="shared" si="120"/>
        <v>#VALUE!</v>
      </c>
      <c r="W101" s="253" t="e">
        <f t="shared" si="121"/>
        <v>#VALUE!</v>
      </c>
      <c r="X101" s="257" t="e">
        <f t="shared" si="122"/>
        <v>#VALUE!</v>
      </c>
      <c r="Y101" s="258" t="e">
        <f t="shared" si="123"/>
        <v>#VALUE!</v>
      </c>
      <c r="Z101" s="258" t="e">
        <f t="shared" si="124"/>
        <v>#VALUE!</v>
      </c>
      <c r="AA101" s="258" t="e">
        <f t="shared" si="125"/>
        <v>#VALUE!</v>
      </c>
      <c r="AB101" s="258" t="e">
        <f t="shared" si="126"/>
        <v>#VALUE!</v>
      </c>
      <c r="AC101" s="258" t="e">
        <f t="shared" si="127"/>
        <v>#VALUE!</v>
      </c>
      <c r="AD101" s="259" t="e">
        <f t="shared" si="102"/>
        <v>#VALUE!</v>
      </c>
      <c r="AE101" s="259" t="e">
        <f t="shared" si="103"/>
        <v>#VALUE!</v>
      </c>
      <c r="AF101" s="257" t="e">
        <f t="shared" si="128"/>
        <v>#VALUE!</v>
      </c>
      <c r="AG101" s="258" t="e">
        <f t="shared" si="129"/>
        <v>#VALUE!</v>
      </c>
      <c r="AH101" s="258" t="e">
        <f t="shared" si="130"/>
        <v>#VALUE!</v>
      </c>
      <c r="AI101" s="258" t="e">
        <f t="shared" si="131"/>
        <v>#VALUE!</v>
      </c>
      <c r="AJ101" s="258" t="e">
        <f t="shared" si="132"/>
        <v>#VALUE!</v>
      </c>
      <c r="AK101" s="258" t="e">
        <f t="shared" si="133"/>
        <v>#VALUE!</v>
      </c>
      <c r="AL101" s="259" t="e">
        <f t="shared" si="104"/>
        <v>#VALUE!</v>
      </c>
      <c r="AM101" s="261" t="e">
        <f t="shared" si="105"/>
        <v>#VALUE!</v>
      </c>
      <c r="AN101" s="257" t="e">
        <f t="shared" si="134"/>
        <v>#VALUE!</v>
      </c>
      <c r="AO101" s="258" t="e">
        <f t="shared" si="135"/>
        <v>#VALUE!</v>
      </c>
      <c r="AP101" s="258" t="e">
        <f t="shared" si="136"/>
        <v>#VALUE!</v>
      </c>
      <c r="AQ101" s="258" t="e">
        <f t="shared" si="137"/>
        <v>#VALUE!</v>
      </c>
      <c r="AR101" s="258" t="e">
        <f t="shared" si="106"/>
        <v>#VALUE!</v>
      </c>
      <c r="AS101" s="258" t="e">
        <f t="shared" si="107"/>
        <v>#VALUE!</v>
      </c>
      <c r="AT101" s="259" t="e">
        <f t="shared" si="96"/>
        <v>#VALUE!</v>
      </c>
      <c r="AU101" s="259" t="e">
        <f t="shared" si="97"/>
        <v>#VALUE!</v>
      </c>
      <c r="AV101" s="257" t="e">
        <f t="shared" si="138"/>
        <v>#VALUE!</v>
      </c>
      <c r="AW101" s="258" t="e">
        <f t="shared" si="139"/>
        <v>#VALUE!</v>
      </c>
      <c r="AX101" s="258" t="e">
        <f t="shared" si="140"/>
        <v>#VALUE!</v>
      </c>
      <c r="AY101" s="258" t="e">
        <f t="shared" si="141"/>
        <v>#VALUE!</v>
      </c>
      <c r="AZ101" s="258" t="e">
        <f t="shared" si="142"/>
        <v>#VALUE!</v>
      </c>
      <c r="BA101" s="258" t="e">
        <f t="shared" si="143"/>
        <v>#VALUE!</v>
      </c>
      <c r="BB101" s="259" t="e">
        <f t="shared" si="144"/>
        <v>#VALUE!</v>
      </c>
      <c r="BC101" s="261" t="e">
        <f t="shared" si="145"/>
        <v>#VALUE!</v>
      </c>
    </row>
    <row r="102" spans="1:55" ht="12.75">
      <c r="A102" s="193">
        <v>88</v>
      </c>
      <c r="B102" s="200" t="s">
        <v>144</v>
      </c>
      <c r="C102" s="245" t="e">
        <f t="shared" si="98"/>
        <v>#VALUE!</v>
      </c>
      <c r="D102" s="246" t="e">
        <f t="shared" si="108"/>
        <v>#VALUE!</v>
      </c>
      <c r="E102" s="246" t="e">
        <f t="shared" si="109"/>
        <v>#VALUE!</v>
      </c>
      <c r="F102" s="254" t="e">
        <f t="shared" si="112"/>
        <v>#VALUE!</v>
      </c>
      <c r="G102" s="251" t="e">
        <f t="shared" si="95"/>
        <v>#VALUE!</v>
      </c>
      <c r="H102" s="200" t="s">
        <v>144</v>
      </c>
      <c r="I102" s="245" t="e">
        <f t="shared" si="99"/>
        <v>#VALUE!</v>
      </c>
      <c r="J102" s="246" t="e">
        <f t="shared" si="110"/>
        <v>#VALUE!</v>
      </c>
      <c r="K102" s="246" t="e">
        <f t="shared" si="111"/>
        <v>#VALUE!</v>
      </c>
      <c r="L102" s="254" t="e">
        <f t="shared" si="113"/>
        <v>#VALUE!</v>
      </c>
      <c r="M102" s="251" t="e">
        <f t="shared" si="100"/>
        <v>#VALUE!</v>
      </c>
      <c r="N102" s="141"/>
      <c r="O102" s="241">
        <f t="shared" si="114"/>
        <v>88</v>
      </c>
      <c r="P102" s="295" t="e">
        <f t="shared" si="115"/>
        <v>#VALUE!</v>
      </c>
      <c r="Q102" s="236" t="e">
        <f t="shared" si="116"/>
        <v>#VALUE!</v>
      </c>
      <c r="R102" s="236" t="e">
        <f t="shared" si="117"/>
        <v>#VALUE!</v>
      </c>
      <c r="S102" s="236" t="e">
        <f t="shared" si="101"/>
        <v>#VALUE!</v>
      </c>
      <c r="T102" s="295" t="e">
        <f t="shared" si="118"/>
        <v>#VALUE!</v>
      </c>
      <c r="U102" s="236" t="e">
        <f t="shared" si="119"/>
        <v>#VALUE!</v>
      </c>
      <c r="V102" s="236" t="e">
        <f t="shared" si="120"/>
        <v>#VALUE!</v>
      </c>
      <c r="W102" s="253" t="e">
        <f t="shared" si="121"/>
        <v>#VALUE!</v>
      </c>
      <c r="X102" s="257" t="e">
        <f t="shared" si="122"/>
        <v>#VALUE!</v>
      </c>
      <c r="Y102" s="258" t="e">
        <f t="shared" si="123"/>
        <v>#VALUE!</v>
      </c>
      <c r="Z102" s="258" t="e">
        <f t="shared" si="124"/>
        <v>#VALUE!</v>
      </c>
      <c r="AA102" s="258" t="e">
        <f t="shared" si="125"/>
        <v>#VALUE!</v>
      </c>
      <c r="AB102" s="258" t="e">
        <f t="shared" si="126"/>
        <v>#VALUE!</v>
      </c>
      <c r="AC102" s="258" t="e">
        <f t="shared" si="127"/>
        <v>#VALUE!</v>
      </c>
      <c r="AD102" s="259" t="e">
        <f t="shared" si="102"/>
        <v>#VALUE!</v>
      </c>
      <c r="AE102" s="259" t="e">
        <f t="shared" si="103"/>
        <v>#VALUE!</v>
      </c>
      <c r="AF102" s="257" t="e">
        <f t="shared" si="128"/>
        <v>#VALUE!</v>
      </c>
      <c r="AG102" s="258" t="e">
        <f t="shared" si="129"/>
        <v>#VALUE!</v>
      </c>
      <c r="AH102" s="258" t="e">
        <f t="shared" si="130"/>
        <v>#VALUE!</v>
      </c>
      <c r="AI102" s="258" t="e">
        <f t="shared" si="131"/>
        <v>#VALUE!</v>
      </c>
      <c r="AJ102" s="258" t="e">
        <f t="shared" si="132"/>
        <v>#VALUE!</v>
      </c>
      <c r="AK102" s="258" t="e">
        <f t="shared" si="133"/>
        <v>#VALUE!</v>
      </c>
      <c r="AL102" s="259" t="e">
        <f t="shared" si="104"/>
        <v>#VALUE!</v>
      </c>
      <c r="AM102" s="261" t="e">
        <f t="shared" si="105"/>
        <v>#VALUE!</v>
      </c>
      <c r="AN102" s="257" t="e">
        <f t="shared" si="134"/>
        <v>#VALUE!</v>
      </c>
      <c r="AO102" s="258" t="e">
        <f t="shared" si="135"/>
        <v>#VALUE!</v>
      </c>
      <c r="AP102" s="258" t="e">
        <f t="shared" si="136"/>
        <v>#VALUE!</v>
      </c>
      <c r="AQ102" s="258" t="e">
        <f t="shared" si="137"/>
        <v>#VALUE!</v>
      </c>
      <c r="AR102" s="258" t="e">
        <f t="shared" si="106"/>
        <v>#VALUE!</v>
      </c>
      <c r="AS102" s="258" t="e">
        <f t="shared" si="107"/>
        <v>#VALUE!</v>
      </c>
      <c r="AT102" s="259" t="e">
        <f t="shared" si="96"/>
        <v>#VALUE!</v>
      </c>
      <c r="AU102" s="259" t="e">
        <f t="shared" si="97"/>
        <v>#VALUE!</v>
      </c>
      <c r="AV102" s="257" t="e">
        <f t="shared" si="138"/>
        <v>#VALUE!</v>
      </c>
      <c r="AW102" s="258" t="e">
        <f t="shared" si="139"/>
        <v>#VALUE!</v>
      </c>
      <c r="AX102" s="258" t="e">
        <f t="shared" si="140"/>
        <v>#VALUE!</v>
      </c>
      <c r="AY102" s="258" t="e">
        <f t="shared" si="141"/>
        <v>#VALUE!</v>
      </c>
      <c r="AZ102" s="258" t="e">
        <f t="shared" si="142"/>
        <v>#VALUE!</v>
      </c>
      <c r="BA102" s="258" t="e">
        <f t="shared" si="143"/>
        <v>#VALUE!</v>
      </c>
      <c r="BB102" s="259" t="e">
        <f t="shared" si="144"/>
        <v>#VALUE!</v>
      </c>
      <c r="BC102" s="261" t="e">
        <f t="shared" si="145"/>
        <v>#VALUE!</v>
      </c>
    </row>
    <row r="103" spans="1:55" ht="12.75">
      <c r="A103" s="193">
        <v>89</v>
      </c>
      <c r="B103" s="200" t="s">
        <v>144</v>
      </c>
      <c r="C103" s="245" t="e">
        <f t="shared" si="98"/>
        <v>#VALUE!</v>
      </c>
      <c r="D103" s="246" t="e">
        <f t="shared" si="108"/>
        <v>#VALUE!</v>
      </c>
      <c r="E103" s="246" t="e">
        <f t="shared" si="109"/>
        <v>#VALUE!</v>
      </c>
      <c r="F103" s="254" t="e">
        <f t="shared" si="112"/>
        <v>#VALUE!</v>
      </c>
      <c r="G103" s="251" t="e">
        <f t="shared" si="95"/>
        <v>#VALUE!</v>
      </c>
      <c r="H103" s="200" t="s">
        <v>144</v>
      </c>
      <c r="I103" s="245" t="e">
        <f t="shared" si="99"/>
        <v>#VALUE!</v>
      </c>
      <c r="J103" s="246" t="e">
        <f t="shared" si="110"/>
        <v>#VALUE!</v>
      </c>
      <c r="K103" s="246" t="e">
        <f t="shared" si="111"/>
        <v>#VALUE!</v>
      </c>
      <c r="L103" s="254" t="e">
        <f t="shared" si="113"/>
        <v>#VALUE!</v>
      </c>
      <c r="M103" s="251" t="e">
        <f t="shared" si="100"/>
        <v>#VALUE!</v>
      </c>
      <c r="N103" s="141"/>
      <c r="O103" s="241">
        <f t="shared" si="114"/>
        <v>89</v>
      </c>
      <c r="P103" s="295" t="e">
        <f t="shared" si="115"/>
        <v>#VALUE!</v>
      </c>
      <c r="Q103" s="236" t="e">
        <f t="shared" si="116"/>
        <v>#VALUE!</v>
      </c>
      <c r="R103" s="236" t="e">
        <f t="shared" si="117"/>
        <v>#VALUE!</v>
      </c>
      <c r="S103" s="236" t="e">
        <f t="shared" si="101"/>
        <v>#VALUE!</v>
      </c>
      <c r="T103" s="295" t="e">
        <f t="shared" si="118"/>
        <v>#VALUE!</v>
      </c>
      <c r="U103" s="236" t="e">
        <f t="shared" si="119"/>
        <v>#VALUE!</v>
      </c>
      <c r="V103" s="236" t="e">
        <f t="shared" si="120"/>
        <v>#VALUE!</v>
      </c>
      <c r="W103" s="253" t="e">
        <f t="shared" si="121"/>
        <v>#VALUE!</v>
      </c>
      <c r="X103" s="257" t="e">
        <f t="shared" si="122"/>
        <v>#VALUE!</v>
      </c>
      <c r="Y103" s="258" t="e">
        <f t="shared" si="123"/>
        <v>#VALUE!</v>
      </c>
      <c r="Z103" s="258" t="e">
        <f t="shared" si="124"/>
        <v>#VALUE!</v>
      </c>
      <c r="AA103" s="258" t="e">
        <f t="shared" si="125"/>
        <v>#VALUE!</v>
      </c>
      <c r="AB103" s="258" t="e">
        <f t="shared" si="126"/>
        <v>#VALUE!</v>
      </c>
      <c r="AC103" s="258" t="e">
        <f t="shared" si="127"/>
        <v>#VALUE!</v>
      </c>
      <c r="AD103" s="259" t="e">
        <f t="shared" si="102"/>
        <v>#VALUE!</v>
      </c>
      <c r="AE103" s="259" t="e">
        <f t="shared" si="103"/>
        <v>#VALUE!</v>
      </c>
      <c r="AF103" s="257" t="e">
        <f t="shared" si="128"/>
        <v>#VALUE!</v>
      </c>
      <c r="AG103" s="258" t="e">
        <f t="shared" si="129"/>
        <v>#VALUE!</v>
      </c>
      <c r="AH103" s="258" t="e">
        <f t="shared" si="130"/>
        <v>#VALUE!</v>
      </c>
      <c r="AI103" s="258" t="e">
        <f t="shared" si="131"/>
        <v>#VALUE!</v>
      </c>
      <c r="AJ103" s="258" t="e">
        <f t="shared" si="132"/>
        <v>#VALUE!</v>
      </c>
      <c r="AK103" s="258" t="e">
        <f t="shared" si="133"/>
        <v>#VALUE!</v>
      </c>
      <c r="AL103" s="259" t="e">
        <f t="shared" si="104"/>
        <v>#VALUE!</v>
      </c>
      <c r="AM103" s="261" t="e">
        <f t="shared" si="105"/>
        <v>#VALUE!</v>
      </c>
      <c r="AN103" s="257" t="e">
        <f t="shared" si="134"/>
        <v>#VALUE!</v>
      </c>
      <c r="AO103" s="258" t="e">
        <f t="shared" si="135"/>
        <v>#VALUE!</v>
      </c>
      <c r="AP103" s="258" t="e">
        <f t="shared" si="136"/>
        <v>#VALUE!</v>
      </c>
      <c r="AQ103" s="258" t="e">
        <f t="shared" si="137"/>
        <v>#VALUE!</v>
      </c>
      <c r="AR103" s="258" t="e">
        <f t="shared" si="106"/>
        <v>#VALUE!</v>
      </c>
      <c r="AS103" s="258" t="e">
        <f t="shared" si="107"/>
        <v>#VALUE!</v>
      </c>
      <c r="AT103" s="259" t="e">
        <f t="shared" si="96"/>
        <v>#VALUE!</v>
      </c>
      <c r="AU103" s="259" t="e">
        <f t="shared" si="97"/>
        <v>#VALUE!</v>
      </c>
      <c r="AV103" s="257" t="e">
        <f t="shared" si="138"/>
        <v>#VALUE!</v>
      </c>
      <c r="AW103" s="258" t="e">
        <f t="shared" si="139"/>
        <v>#VALUE!</v>
      </c>
      <c r="AX103" s="258" t="e">
        <f t="shared" si="140"/>
        <v>#VALUE!</v>
      </c>
      <c r="AY103" s="258" t="e">
        <f t="shared" si="141"/>
        <v>#VALUE!</v>
      </c>
      <c r="AZ103" s="258" t="e">
        <f t="shared" si="142"/>
        <v>#VALUE!</v>
      </c>
      <c r="BA103" s="258" t="e">
        <f t="shared" si="143"/>
        <v>#VALUE!</v>
      </c>
      <c r="BB103" s="259" t="e">
        <f t="shared" si="144"/>
        <v>#VALUE!</v>
      </c>
      <c r="BC103" s="261" t="e">
        <f t="shared" si="145"/>
        <v>#VALUE!</v>
      </c>
    </row>
    <row r="104" spans="1:55" ht="12.75">
      <c r="A104" s="193">
        <v>90</v>
      </c>
      <c r="B104" s="200" t="s">
        <v>144</v>
      </c>
      <c r="C104" s="245" t="e">
        <f t="shared" si="98"/>
        <v>#VALUE!</v>
      </c>
      <c r="D104" s="246" t="e">
        <f t="shared" si="108"/>
        <v>#VALUE!</v>
      </c>
      <c r="E104" s="246" t="e">
        <f t="shared" si="109"/>
        <v>#VALUE!</v>
      </c>
      <c r="F104" s="254" t="e">
        <f t="shared" si="112"/>
        <v>#VALUE!</v>
      </c>
      <c r="G104" s="251" t="e">
        <f t="shared" si="95"/>
        <v>#VALUE!</v>
      </c>
      <c r="H104" s="200" t="s">
        <v>144</v>
      </c>
      <c r="I104" s="245" t="e">
        <f t="shared" si="99"/>
        <v>#VALUE!</v>
      </c>
      <c r="J104" s="246" t="e">
        <f t="shared" si="110"/>
        <v>#VALUE!</v>
      </c>
      <c r="K104" s="246" t="e">
        <f t="shared" si="111"/>
        <v>#VALUE!</v>
      </c>
      <c r="L104" s="254" t="e">
        <f t="shared" si="113"/>
        <v>#VALUE!</v>
      </c>
      <c r="M104" s="251" t="e">
        <f t="shared" si="100"/>
        <v>#VALUE!</v>
      </c>
      <c r="N104" s="141"/>
      <c r="O104" s="241">
        <f t="shared" si="114"/>
        <v>90</v>
      </c>
      <c r="P104" s="295" t="e">
        <f t="shared" si="115"/>
        <v>#VALUE!</v>
      </c>
      <c r="Q104" s="236" t="e">
        <f t="shared" si="116"/>
        <v>#VALUE!</v>
      </c>
      <c r="R104" s="236" t="e">
        <f t="shared" si="117"/>
        <v>#VALUE!</v>
      </c>
      <c r="S104" s="236" t="e">
        <f t="shared" si="101"/>
        <v>#VALUE!</v>
      </c>
      <c r="T104" s="295" t="e">
        <f t="shared" si="118"/>
        <v>#VALUE!</v>
      </c>
      <c r="U104" s="236" t="e">
        <f t="shared" si="119"/>
        <v>#VALUE!</v>
      </c>
      <c r="V104" s="236" t="e">
        <f t="shared" si="120"/>
        <v>#VALUE!</v>
      </c>
      <c r="W104" s="253" t="e">
        <f t="shared" si="121"/>
        <v>#VALUE!</v>
      </c>
      <c r="X104" s="257" t="e">
        <f t="shared" si="122"/>
        <v>#VALUE!</v>
      </c>
      <c r="Y104" s="258" t="e">
        <f t="shared" si="123"/>
        <v>#VALUE!</v>
      </c>
      <c r="Z104" s="258" t="e">
        <f t="shared" si="124"/>
        <v>#VALUE!</v>
      </c>
      <c r="AA104" s="258" t="e">
        <f t="shared" si="125"/>
        <v>#VALUE!</v>
      </c>
      <c r="AB104" s="258" t="e">
        <f t="shared" si="126"/>
        <v>#VALUE!</v>
      </c>
      <c r="AC104" s="258" t="e">
        <f t="shared" si="127"/>
        <v>#VALUE!</v>
      </c>
      <c r="AD104" s="259" t="e">
        <f t="shared" si="102"/>
        <v>#VALUE!</v>
      </c>
      <c r="AE104" s="259" t="e">
        <f t="shared" si="103"/>
        <v>#VALUE!</v>
      </c>
      <c r="AF104" s="257" t="e">
        <f t="shared" si="128"/>
        <v>#VALUE!</v>
      </c>
      <c r="AG104" s="258" t="e">
        <f t="shared" si="129"/>
        <v>#VALUE!</v>
      </c>
      <c r="AH104" s="258" t="e">
        <f t="shared" si="130"/>
        <v>#VALUE!</v>
      </c>
      <c r="AI104" s="258" t="e">
        <f t="shared" si="131"/>
        <v>#VALUE!</v>
      </c>
      <c r="AJ104" s="258" t="e">
        <f t="shared" si="132"/>
        <v>#VALUE!</v>
      </c>
      <c r="AK104" s="258" t="e">
        <f t="shared" si="133"/>
        <v>#VALUE!</v>
      </c>
      <c r="AL104" s="259" t="e">
        <f t="shared" si="104"/>
        <v>#VALUE!</v>
      </c>
      <c r="AM104" s="261" t="e">
        <f t="shared" si="105"/>
        <v>#VALUE!</v>
      </c>
      <c r="AN104" s="257" t="e">
        <f t="shared" si="134"/>
        <v>#VALUE!</v>
      </c>
      <c r="AO104" s="258" t="e">
        <f t="shared" si="135"/>
        <v>#VALUE!</v>
      </c>
      <c r="AP104" s="258" t="e">
        <f t="shared" si="136"/>
        <v>#VALUE!</v>
      </c>
      <c r="AQ104" s="258" t="e">
        <f t="shared" si="137"/>
        <v>#VALUE!</v>
      </c>
      <c r="AR104" s="258" t="e">
        <f t="shared" si="106"/>
        <v>#VALUE!</v>
      </c>
      <c r="AS104" s="258" t="e">
        <f t="shared" si="107"/>
        <v>#VALUE!</v>
      </c>
      <c r="AT104" s="259" t="e">
        <f t="shared" si="96"/>
        <v>#VALUE!</v>
      </c>
      <c r="AU104" s="259" t="e">
        <f t="shared" si="97"/>
        <v>#VALUE!</v>
      </c>
      <c r="AV104" s="257" t="e">
        <f t="shared" si="138"/>
        <v>#VALUE!</v>
      </c>
      <c r="AW104" s="258" t="e">
        <f t="shared" si="139"/>
        <v>#VALUE!</v>
      </c>
      <c r="AX104" s="258" t="e">
        <f t="shared" si="140"/>
        <v>#VALUE!</v>
      </c>
      <c r="AY104" s="258" t="e">
        <f t="shared" si="141"/>
        <v>#VALUE!</v>
      </c>
      <c r="AZ104" s="258" t="e">
        <f t="shared" si="142"/>
        <v>#VALUE!</v>
      </c>
      <c r="BA104" s="258" t="e">
        <f t="shared" si="143"/>
        <v>#VALUE!</v>
      </c>
      <c r="BB104" s="259" t="e">
        <f t="shared" si="144"/>
        <v>#VALUE!</v>
      </c>
      <c r="BC104" s="261" t="e">
        <f t="shared" si="145"/>
        <v>#VALUE!</v>
      </c>
    </row>
    <row r="105" spans="1:55" ht="12.75">
      <c r="A105" s="193">
        <v>91</v>
      </c>
      <c r="B105" s="200" t="s">
        <v>144</v>
      </c>
      <c r="C105" s="245" t="e">
        <f t="shared" si="98"/>
        <v>#VALUE!</v>
      </c>
      <c r="D105" s="246" t="e">
        <f t="shared" si="108"/>
        <v>#VALUE!</v>
      </c>
      <c r="E105" s="246" t="e">
        <f t="shared" si="109"/>
        <v>#VALUE!</v>
      </c>
      <c r="F105" s="254" t="e">
        <f t="shared" si="112"/>
        <v>#VALUE!</v>
      </c>
      <c r="G105" s="251" t="e">
        <f t="shared" si="95"/>
        <v>#VALUE!</v>
      </c>
      <c r="H105" s="200" t="s">
        <v>144</v>
      </c>
      <c r="I105" s="245" t="e">
        <f t="shared" si="99"/>
        <v>#VALUE!</v>
      </c>
      <c r="J105" s="246" t="e">
        <f t="shared" si="110"/>
        <v>#VALUE!</v>
      </c>
      <c r="K105" s="246" t="e">
        <f t="shared" si="111"/>
        <v>#VALUE!</v>
      </c>
      <c r="L105" s="254" t="e">
        <f t="shared" si="113"/>
        <v>#VALUE!</v>
      </c>
      <c r="M105" s="251" t="e">
        <f t="shared" si="100"/>
        <v>#VALUE!</v>
      </c>
      <c r="N105" s="141"/>
      <c r="O105" s="241">
        <f t="shared" si="114"/>
        <v>91</v>
      </c>
      <c r="P105" s="295" t="e">
        <f t="shared" si="115"/>
        <v>#VALUE!</v>
      </c>
      <c r="Q105" s="236" t="e">
        <f t="shared" si="116"/>
        <v>#VALUE!</v>
      </c>
      <c r="R105" s="236" t="e">
        <f t="shared" si="117"/>
        <v>#VALUE!</v>
      </c>
      <c r="S105" s="236" t="e">
        <f t="shared" si="101"/>
        <v>#VALUE!</v>
      </c>
      <c r="T105" s="295" t="e">
        <f t="shared" si="118"/>
        <v>#VALUE!</v>
      </c>
      <c r="U105" s="236" t="e">
        <f t="shared" si="119"/>
        <v>#VALUE!</v>
      </c>
      <c r="V105" s="236" t="e">
        <f t="shared" si="120"/>
        <v>#VALUE!</v>
      </c>
      <c r="W105" s="253" t="e">
        <f t="shared" si="121"/>
        <v>#VALUE!</v>
      </c>
      <c r="X105" s="257" t="e">
        <f t="shared" si="122"/>
        <v>#VALUE!</v>
      </c>
      <c r="Y105" s="258" t="e">
        <f t="shared" si="123"/>
        <v>#VALUE!</v>
      </c>
      <c r="Z105" s="258" t="e">
        <f t="shared" si="124"/>
        <v>#VALUE!</v>
      </c>
      <c r="AA105" s="258" t="e">
        <f t="shared" si="125"/>
        <v>#VALUE!</v>
      </c>
      <c r="AB105" s="258" t="e">
        <f t="shared" si="126"/>
        <v>#VALUE!</v>
      </c>
      <c r="AC105" s="258" t="e">
        <f t="shared" si="127"/>
        <v>#VALUE!</v>
      </c>
      <c r="AD105" s="259" t="e">
        <f t="shared" si="102"/>
        <v>#VALUE!</v>
      </c>
      <c r="AE105" s="259" t="e">
        <f t="shared" si="103"/>
        <v>#VALUE!</v>
      </c>
      <c r="AF105" s="257" t="e">
        <f t="shared" si="128"/>
        <v>#VALUE!</v>
      </c>
      <c r="AG105" s="258" t="e">
        <f t="shared" si="129"/>
        <v>#VALUE!</v>
      </c>
      <c r="AH105" s="258" t="e">
        <f t="shared" si="130"/>
        <v>#VALUE!</v>
      </c>
      <c r="AI105" s="258" t="e">
        <f t="shared" si="131"/>
        <v>#VALUE!</v>
      </c>
      <c r="AJ105" s="258" t="e">
        <f t="shared" si="132"/>
        <v>#VALUE!</v>
      </c>
      <c r="AK105" s="258" t="e">
        <f t="shared" si="133"/>
        <v>#VALUE!</v>
      </c>
      <c r="AL105" s="259" t="e">
        <f t="shared" si="104"/>
        <v>#VALUE!</v>
      </c>
      <c r="AM105" s="261" t="e">
        <f t="shared" si="105"/>
        <v>#VALUE!</v>
      </c>
      <c r="AN105" s="257" t="e">
        <f t="shared" si="134"/>
        <v>#VALUE!</v>
      </c>
      <c r="AO105" s="258" t="e">
        <f t="shared" si="135"/>
        <v>#VALUE!</v>
      </c>
      <c r="AP105" s="258" t="e">
        <f t="shared" si="136"/>
        <v>#VALUE!</v>
      </c>
      <c r="AQ105" s="258" t="e">
        <f t="shared" si="137"/>
        <v>#VALUE!</v>
      </c>
      <c r="AR105" s="258" t="e">
        <f t="shared" si="106"/>
        <v>#VALUE!</v>
      </c>
      <c r="AS105" s="258" t="e">
        <f t="shared" si="107"/>
        <v>#VALUE!</v>
      </c>
      <c r="AT105" s="259" t="e">
        <f t="shared" si="96"/>
        <v>#VALUE!</v>
      </c>
      <c r="AU105" s="259" t="e">
        <f t="shared" si="97"/>
        <v>#VALUE!</v>
      </c>
      <c r="AV105" s="257" t="e">
        <f t="shared" si="138"/>
        <v>#VALUE!</v>
      </c>
      <c r="AW105" s="258" t="e">
        <f t="shared" si="139"/>
        <v>#VALUE!</v>
      </c>
      <c r="AX105" s="258" t="e">
        <f t="shared" si="140"/>
        <v>#VALUE!</v>
      </c>
      <c r="AY105" s="258" t="e">
        <f t="shared" si="141"/>
        <v>#VALUE!</v>
      </c>
      <c r="AZ105" s="258" t="e">
        <f t="shared" si="142"/>
        <v>#VALUE!</v>
      </c>
      <c r="BA105" s="258" t="e">
        <f t="shared" si="143"/>
        <v>#VALUE!</v>
      </c>
      <c r="BB105" s="259" t="e">
        <f t="shared" si="144"/>
        <v>#VALUE!</v>
      </c>
      <c r="BC105" s="261" t="e">
        <f t="shared" si="145"/>
        <v>#VALUE!</v>
      </c>
    </row>
    <row r="106" spans="1:55" ht="12.75">
      <c r="A106" s="193">
        <v>92</v>
      </c>
      <c r="B106" s="200" t="s">
        <v>144</v>
      </c>
      <c r="C106" s="245" t="e">
        <f t="shared" si="98"/>
        <v>#VALUE!</v>
      </c>
      <c r="D106" s="246" t="e">
        <f t="shared" si="108"/>
        <v>#VALUE!</v>
      </c>
      <c r="E106" s="246" t="e">
        <f t="shared" si="109"/>
        <v>#VALUE!</v>
      </c>
      <c r="F106" s="254" t="e">
        <f t="shared" si="112"/>
        <v>#VALUE!</v>
      </c>
      <c r="G106" s="251" t="e">
        <f t="shared" si="95"/>
        <v>#VALUE!</v>
      </c>
      <c r="H106" s="200" t="s">
        <v>144</v>
      </c>
      <c r="I106" s="245" t="e">
        <f t="shared" si="99"/>
        <v>#VALUE!</v>
      </c>
      <c r="J106" s="246" t="e">
        <f t="shared" si="110"/>
        <v>#VALUE!</v>
      </c>
      <c r="K106" s="246" t="e">
        <f t="shared" si="111"/>
        <v>#VALUE!</v>
      </c>
      <c r="L106" s="254" t="e">
        <f t="shared" si="113"/>
        <v>#VALUE!</v>
      </c>
      <c r="M106" s="251" t="e">
        <f t="shared" si="100"/>
        <v>#VALUE!</v>
      </c>
      <c r="N106" s="141"/>
      <c r="O106" s="241">
        <f t="shared" si="114"/>
        <v>92</v>
      </c>
      <c r="P106" s="295" t="e">
        <f t="shared" si="115"/>
        <v>#VALUE!</v>
      </c>
      <c r="Q106" s="236" t="e">
        <f t="shared" si="116"/>
        <v>#VALUE!</v>
      </c>
      <c r="R106" s="236" t="e">
        <f t="shared" si="117"/>
        <v>#VALUE!</v>
      </c>
      <c r="S106" s="236" t="e">
        <f t="shared" si="101"/>
        <v>#VALUE!</v>
      </c>
      <c r="T106" s="295" t="e">
        <f t="shared" si="118"/>
        <v>#VALUE!</v>
      </c>
      <c r="U106" s="236" t="e">
        <f t="shared" si="119"/>
        <v>#VALUE!</v>
      </c>
      <c r="V106" s="236" t="e">
        <f t="shared" si="120"/>
        <v>#VALUE!</v>
      </c>
      <c r="W106" s="253" t="e">
        <f t="shared" si="121"/>
        <v>#VALUE!</v>
      </c>
      <c r="X106" s="257" t="e">
        <f t="shared" si="122"/>
        <v>#VALUE!</v>
      </c>
      <c r="Y106" s="258" t="e">
        <f t="shared" si="123"/>
        <v>#VALUE!</v>
      </c>
      <c r="Z106" s="258" t="e">
        <f t="shared" si="124"/>
        <v>#VALUE!</v>
      </c>
      <c r="AA106" s="258" t="e">
        <f t="shared" si="125"/>
        <v>#VALUE!</v>
      </c>
      <c r="AB106" s="258" t="e">
        <f t="shared" si="126"/>
        <v>#VALUE!</v>
      </c>
      <c r="AC106" s="258" t="e">
        <f t="shared" si="127"/>
        <v>#VALUE!</v>
      </c>
      <c r="AD106" s="259" t="e">
        <f t="shared" si="102"/>
        <v>#VALUE!</v>
      </c>
      <c r="AE106" s="259" t="e">
        <f t="shared" si="103"/>
        <v>#VALUE!</v>
      </c>
      <c r="AF106" s="257" t="e">
        <f t="shared" si="128"/>
        <v>#VALUE!</v>
      </c>
      <c r="AG106" s="258" t="e">
        <f t="shared" si="129"/>
        <v>#VALUE!</v>
      </c>
      <c r="AH106" s="258" t="e">
        <f t="shared" si="130"/>
        <v>#VALUE!</v>
      </c>
      <c r="AI106" s="258" t="e">
        <f t="shared" si="131"/>
        <v>#VALUE!</v>
      </c>
      <c r="AJ106" s="258" t="e">
        <f t="shared" si="132"/>
        <v>#VALUE!</v>
      </c>
      <c r="AK106" s="258" t="e">
        <f t="shared" si="133"/>
        <v>#VALUE!</v>
      </c>
      <c r="AL106" s="259" t="e">
        <f t="shared" si="104"/>
        <v>#VALUE!</v>
      </c>
      <c r="AM106" s="261" t="e">
        <f t="shared" si="105"/>
        <v>#VALUE!</v>
      </c>
      <c r="AN106" s="257" t="e">
        <f t="shared" si="134"/>
        <v>#VALUE!</v>
      </c>
      <c r="AO106" s="258" t="e">
        <f t="shared" si="135"/>
        <v>#VALUE!</v>
      </c>
      <c r="AP106" s="258" t="e">
        <f t="shared" si="136"/>
        <v>#VALUE!</v>
      </c>
      <c r="AQ106" s="258" t="e">
        <f t="shared" si="137"/>
        <v>#VALUE!</v>
      </c>
      <c r="AR106" s="258" t="e">
        <f t="shared" si="106"/>
        <v>#VALUE!</v>
      </c>
      <c r="AS106" s="258" t="e">
        <f t="shared" si="107"/>
        <v>#VALUE!</v>
      </c>
      <c r="AT106" s="259" t="e">
        <f t="shared" si="96"/>
        <v>#VALUE!</v>
      </c>
      <c r="AU106" s="259" t="e">
        <f t="shared" si="97"/>
        <v>#VALUE!</v>
      </c>
      <c r="AV106" s="257" t="e">
        <f t="shared" si="138"/>
        <v>#VALUE!</v>
      </c>
      <c r="AW106" s="258" t="e">
        <f t="shared" si="139"/>
        <v>#VALUE!</v>
      </c>
      <c r="AX106" s="258" t="e">
        <f t="shared" si="140"/>
        <v>#VALUE!</v>
      </c>
      <c r="AY106" s="258" t="e">
        <f t="shared" si="141"/>
        <v>#VALUE!</v>
      </c>
      <c r="AZ106" s="258" t="e">
        <f t="shared" si="142"/>
        <v>#VALUE!</v>
      </c>
      <c r="BA106" s="258" t="e">
        <f t="shared" si="143"/>
        <v>#VALUE!</v>
      </c>
      <c r="BB106" s="259" t="e">
        <f t="shared" si="144"/>
        <v>#VALUE!</v>
      </c>
      <c r="BC106" s="261" t="e">
        <f t="shared" si="145"/>
        <v>#VALUE!</v>
      </c>
    </row>
    <row r="107" spans="1:55" ht="12.75">
      <c r="A107" s="193">
        <v>93</v>
      </c>
      <c r="B107" s="200" t="s">
        <v>144</v>
      </c>
      <c r="C107" s="245" t="e">
        <f t="shared" si="98"/>
        <v>#VALUE!</v>
      </c>
      <c r="D107" s="246" t="e">
        <f t="shared" si="108"/>
        <v>#VALUE!</v>
      </c>
      <c r="E107" s="246" t="e">
        <f t="shared" si="109"/>
        <v>#VALUE!</v>
      </c>
      <c r="F107" s="254" t="e">
        <f t="shared" si="112"/>
        <v>#VALUE!</v>
      </c>
      <c r="G107" s="251" t="e">
        <f t="shared" si="95"/>
        <v>#VALUE!</v>
      </c>
      <c r="H107" s="200" t="s">
        <v>144</v>
      </c>
      <c r="I107" s="245" t="e">
        <f t="shared" si="99"/>
        <v>#VALUE!</v>
      </c>
      <c r="J107" s="246" t="e">
        <f t="shared" si="110"/>
        <v>#VALUE!</v>
      </c>
      <c r="K107" s="246" t="e">
        <f t="shared" si="111"/>
        <v>#VALUE!</v>
      </c>
      <c r="L107" s="254" t="e">
        <f t="shared" si="113"/>
        <v>#VALUE!</v>
      </c>
      <c r="M107" s="251" t="e">
        <f t="shared" si="100"/>
        <v>#VALUE!</v>
      </c>
      <c r="N107" s="141"/>
      <c r="O107" s="241">
        <f t="shared" si="114"/>
        <v>93</v>
      </c>
      <c r="P107" s="295" t="e">
        <f t="shared" si="115"/>
        <v>#VALUE!</v>
      </c>
      <c r="Q107" s="236" t="e">
        <f t="shared" si="116"/>
        <v>#VALUE!</v>
      </c>
      <c r="R107" s="236" t="e">
        <f t="shared" si="117"/>
        <v>#VALUE!</v>
      </c>
      <c r="S107" s="236" t="e">
        <f t="shared" si="101"/>
        <v>#VALUE!</v>
      </c>
      <c r="T107" s="295" t="e">
        <f t="shared" si="118"/>
        <v>#VALUE!</v>
      </c>
      <c r="U107" s="236" t="e">
        <f t="shared" si="119"/>
        <v>#VALUE!</v>
      </c>
      <c r="V107" s="236" t="e">
        <f t="shared" si="120"/>
        <v>#VALUE!</v>
      </c>
      <c r="W107" s="253" t="e">
        <f t="shared" si="121"/>
        <v>#VALUE!</v>
      </c>
      <c r="X107" s="257" t="e">
        <f t="shared" si="122"/>
        <v>#VALUE!</v>
      </c>
      <c r="Y107" s="258" t="e">
        <f t="shared" si="123"/>
        <v>#VALUE!</v>
      </c>
      <c r="Z107" s="258" t="e">
        <f t="shared" si="124"/>
        <v>#VALUE!</v>
      </c>
      <c r="AA107" s="258" t="e">
        <f t="shared" si="125"/>
        <v>#VALUE!</v>
      </c>
      <c r="AB107" s="258" t="e">
        <f t="shared" si="126"/>
        <v>#VALUE!</v>
      </c>
      <c r="AC107" s="258" t="e">
        <f t="shared" si="127"/>
        <v>#VALUE!</v>
      </c>
      <c r="AD107" s="259" t="e">
        <f t="shared" si="102"/>
        <v>#VALUE!</v>
      </c>
      <c r="AE107" s="259" t="e">
        <f t="shared" si="103"/>
        <v>#VALUE!</v>
      </c>
      <c r="AF107" s="257" t="e">
        <f t="shared" si="128"/>
        <v>#VALUE!</v>
      </c>
      <c r="AG107" s="258" t="e">
        <f t="shared" si="129"/>
        <v>#VALUE!</v>
      </c>
      <c r="AH107" s="258" t="e">
        <f t="shared" si="130"/>
        <v>#VALUE!</v>
      </c>
      <c r="AI107" s="258" t="e">
        <f t="shared" si="131"/>
        <v>#VALUE!</v>
      </c>
      <c r="AJ107" s="258" t="e">
        <f t="shared" si="132"/>
        <v>#VALUE!</v>
      </c>
      <c r="AK107" s="258" t="e">
        <f t="shared" si="133"/>
        <v>#VALUE!</v>
      </c>
      <c r="AL107" s="259" t="e">
        <f t="shared" si="104"/>
        <v>#VALUE!</v>
      </c>
      <c r="AM107" s="261" t="e">
        <f t="shared" si="105"/>
        <v>#VALUE!</v>
      </c>
      <c r="AN107" s="257" t="e">
        <f t="shared" si="134"/>
        <v>#VALUE!</v>
      </c>
      <c r="AO107" s="258" t="e">
        <f t="shared" si="135"/>
        <v>#VALUE!</v>
      </c>
      <c r="AP107" s="258" t="e">
        <f t="shared" si="136"/>
        <v>#VALUE!</v>
      </c>
      <c r="AQ107" s="258" t="e">
        <f t="shared" si="137"/>
        <v>#VALUE!</v>
      </c>
      <c r="AR107" s="258" t="e">
        <f t="shared" si="106"/>
        <v>#VALUE!</v>
      </c>
      <c r="AS107" s="258" t="e">
        <f t="shared" si="107"/>
        <v>#VALUE!</v>
      </c>
      <c r="AT107" s="259" t="e">
        <f t="shared" si="96"/>
        <v>#VALUE!</v>
      </c>
      <c r="AU107" s="259" t="e">
        <f t="shared" si="97"/>
        <v>#VALUE!</v>
      </c>
      <c r="AV107" s="257" t="e">
        <f t="shared" si="138"/>
        <v>#VALUE!</v>
      </c>
      <c r="AW107" s="258" t="e">
        <f t="shared" si="139"/>
        <v>#VALUE!</v>
      </c>
      <c r="AX107" s="258" t="e">
        <f t="shared" si="140"/>
        <v>#VALUE!</v>
      </c>
      <c r="AY107" s="258" t="e">
        <f t="shared" si="141"/>
        <v>#VALUE!</v>
      </c>
      <c r="AZ107" s="258" t="e">
        <f t="shared" si="142"/>
        <v>#VALUE!</v>
      </c>
      <c r="BA107" s="258" t="e">
        <f t="shared" si="143"/>
        <v>#VALUE!</v>
      </c>
      <c r="BB107" s="259" t="e">
        <f t="shared" si="144"/>
        <v>#VALUE!</v>
      </c>
      <c r="BC107" s="261" t="e">
        <f t="shared" si="145"/>
        <v>#VALUE!</v>
      </c>
    </row>
    <row r="108" spans="1:55" ht="12.75">
      <c r="A108" s="193">
        <v>94</v>
      </c>
      <c r="B108" s="200" t="s">
        <v>144</v>
      </c>
      <c r="C108" s="245" t="e">
        <f t="shared" si="98"/>
        <v>#VALUE!</v>
      </c>
      <c r="D108" s="246" t="e">
        <f t="shared" si="108"/>
        <v>#VALUE!</v>
      </c>
      <c r="E108" s="246" t="e">
        <f t="shared" si="109"/>
        <v>#VALUE!</v>
      </c>
      <c r="F108" s="254" t="e">
        <f t="shared" si="112"/>
        <v>#VALUE!</v>
      </c>
      <c r="G108" s="251" t="e">
        <f t="shared" si="95"/>
        <v>#VALUE!</v>
      </c>
      <c r="H108" s="200" t="s">
        <v>144</v>
      </c>
      <c r="I108" s="245" t="e">
        <f t="shared" si="99"/>
        <v>#VALUE!</v>
      </c>
      <c r="J108" s="246" t="e">
        <f t="shared" si="110"/>
        <v>#VALUE!</v>
      </c>
      <c r="K108" s="246" t="e">
        <f t="shared" si="111"/>
        <v>#VALUE!</v>
      </c>
      <c r="L108" s="254" t="e">
        <f t="shared" si="113"/>
        <v>#VALUE!</v>
      </c>
      <c r="M108" s="251" t="e">
        <f t="shared" si="100"/>
        <v>#VALUE!</v>
      </c>
      <c r="N108" s="141"/>
      <c r="O108" s="241">
        <f t="shared" si="114"/>
        <v>94</v>
      </c>
      <c r="P108" s="295" t="e">
        <f t="shared" si="115"/>
        <v>#VALUE!</v>
      </c>
      <c r="Q108" s="236" t="e">
        <f t="shared" si="116"/>
        <v>#VALUE!</v>
      </c>
      <c r="R108" s="236" t="e">
        <f t="shared" si="117"/>
        <v>#VALUE!</v>
      </c>
      <c r="S108" s="236" t="e">
        <f t="shared" si="101"/>
        <v>#VALUE!</v>
      </c>
      <c r="T108" s="295" t="e">
        <f t="shared" si="118"/>
        <v>#VALUE!</v>
      </c>
      <c r="U108" s="236" t="e">
        <f t="shared" si="119"/>
        <v>#VALUE!</v>
      </c>
      <c r="V108" s="236" t="e">
        <f t="shared" si="120"/>
        <v>#VALUE!</v>
      </c>
      <c r="W108" s="253" t="e">
        <f t="shared" si="121"/>
        <v>#VALUE!</v>
      </c>
      <c r="X108" s="257" t="e">
        <f t="shared" si="122"/>
        <v>#VALUE!</v>
      </c>
      <c r="Y108" s="258" t="e">
        <f t="shared" si="123"/>
        <v>#VALUE!</v>
      </c>
      <c r="Z108" s="258" t="e">
        <f t="shared" si="124"/>
        <v>#VALUE!</v>
      </c>
      <c r="AA108" s="258" t="e">
        <f t="shared" si="125"/>
        <v>#VALUE!</v>
      </c>
      <c r="AB108" s="258" t="e">
        <f t="shared" si="126"/>
        <v>#VALUE!</v>
      </c>
      <c r="AC108" s="258" t="e">
        <f t="shared" si="127"/>
        <v>#VALUE!</v>
      </c>
      <c r="AD108" s="259" t="e">
        <f t="shared" si="102"/>
        <v>#VALUE!</v>
      </c>
      <c r="AE108" s="259" t="e">
        <f t="shared" si="103"/>
        <v>#VALUE!</v>
      </c>
      <c r="AF108" s="257" t="e">
        <f t="shared" si="128"/>
        <v>#VALUE!</v>
      </c>
      <c r="AG108" s="258" t="e">
        <f t="shared" si="129"/>
        <v>#VALUE!</v>
      </c>
      <c r="AH108" s="258" t="e">
        <f t="shared" si="130"/>
        <v>#VALUE!</v>
      </c>
      <c r="AI108" s="258" t="e">
        <f t="shared" si="131"/>
        <v>#VALUE!</v>
      </c>
      <c r="AJ108" s="258" t="e">
        <f t="shared" si="132"/>
        <v>#VALUE!</v>
      </c>
      <c r="AK108" s="258" t="e">
        <f t="shared" si="133"/>
        <v>#VALUE!</v>
      </c>
      <c r="AL108" s="259" t="e">
        <f t="shared" si="104"/>
        <v>#VALUE!</v>
      </c>
      <c r="AM108" s="261" t="e">
        <f t="shared" si="105"/>
        <v>#VALUE!</v>
      </c>
      <c r="AN108" s="257" t="e">
        <f t="shared" si="134"/>
        <v>#VALUE!</v>
      </c>
      <c r="AO108" s="258" t="e">
        <f t="shared" si="135"/>
        <v>#VALUE!</v>
      </c>
      <c r="AP108" s="258" t="e">
        <f t="shared" si="136"/>
        <v>#VALUE!</v>
      </c>
      <c r="AQ108" s="258" t="e">
        <f t="shared" si="137"/>
        <v>#VALUE!</v>
      </c>
      <c r="AR108" s="258" t="e">
        <f t="shared" si="106"/>
        <v>#VALUE!</v>
      </c>
      <c r="AS108" s="258" t="e">
        <f t="shared" si="107"/>
        <v>#VALUE!</v>
      </c>
      <c r="AT108" s="259" t="e">
        <f t="shared" si="96"/>
        <v>#VALUE!</v>
      </c>
      <c r="AU108" s="259" t="e">
        <f t="shared" si="97"/>
        <v>#VALUE!</v>
      </c>
      <c r="AV108" s="257" t="e">
        <f t="shared" si="138"/>
        <v>#VALUE!</v>
      </c>
      <c r="AW108" s="258" t="e">
        <f t="shared" si="139"/>
        <v>#VALUE!</v>
      </c>
      <c r="AX108" s="258" t="e">
        <f t="shared" si="140"/>
        <v>#VALUE!</v>
      </c>
      <c r="AY108" s="258" t="e">
        <f t="shared" si="141"/>
        <v>#VALUE!</v>
      </c>
      <c r="AZ108" s="258" t="e">
        <f t="shared" si="142"/>
        <v>#VALUE!</v>
      </c>
      <c r="BA108" s="258" t="e">
        <f t="shared" si="143"/>
        <v>#VALUE!</v>
      </c>
      <c r="BB108" s="259" t="e">
        <f t="shared" si="144"/>
        <v>#VALUE!</v>
      </c>
      <c r="BC108" s="261" t="e">
        <f t="shared" si="145"/>
        <v>#VALUE!</v>
      </c>
    </row>
    <row r="109" spans="1:55" ht="12.75">
      <c r="A109" s="193">
        <v>95</v>
      </c>
      <c r="B109" s="200" t="s">
        <v>144</v>
      </c>
      <c r="C109" s="245" t="e">
        <f t="shared" si="98"/>
        <v>#VALUE!</v>
      </c>
      <c r="D109" s="246" t="e">
        <f t="shared" si="108"/>
        <v>#VALUE!</v>
      </c>
      <c r="E109" s="246" t="e">
        <f t="shared" si="109"/>
        <v>#VALUE!</v>
      </c>
      <c r="F109" s="254" t="e">
        <f t="shared" si="112"/>
        <v>#VALUE!</v>
      </c>
      <c r="G109" s="251" t="e">
        <f t="shared" si="95"/>
        <v>#VALUE!</v>
      </c>
      <c r="H109" s="200" t="s">
        <v>144</v>
      </c>
      <c r="I109" s="245" t="e">
        <f t="shared" si="99"/>
        <v>#VALUE!</v>
      </c>
      <c r="J109" s="246" t="e">
        <f t="shared" si="110"/>
        <v>#VALUE!</v>
      </c>
      <c r="K109" s="246" t="e">
        <f t="shared" si="111"/>
        <v>#VALUE!</v>
      </c>
      <c r="L109" s="254" t="e">
        <f t="shared" si="113"/>
        <v>#VALUE!</v>
      </c>
      <c r="M109" s="251" t="e">
        <f t="shared" si="100"/>
        <v>#VALUE!</v>
      </c>
      <c r="N109" s="141"/>
      <c r="O109" s="241">
        <f t="shared" si="114"/>
        <v>95</v>
      </c>
      <c r="P109" s="295" t="e">
        <f t="shared" si="115"/>
        <v>#VALUE!</v>
      </c>
      <c r="Q109" s="236" t="e">
        <f t="shared" si="116"/>
        <v>#VALUE!</v>
      </c>
      <c r="R109" s="236" t="e">
        <f t="shared" si="117"/>
        <v>#VALUE!</v>
      </c>
      <c r="S109" s="236" t="e">
        <f t="shared" si="101"/>
        <v>#VALUE!</v>
      </c>
      <c r="T109" s="295" t="e">
        <f t="shared" si="118"/>
        <v>#VALUE!</v>
      </c>
      <c r="U109" s="236" t="e">
        <f t="shared" si="119"/>
        <v>#VALUE!</v>
      </c>
      <c r="V109" s="236" t="e">
        <f t="shared" si="120"/>
        <v>#VALUE!</v>
      </c>
      <c r="W109" s="253" t="e">
        <f t="shared" si="121"/>
        <v>#VALUE!</v>
      </c>
      <c r="X109" s="257" t="e">
        <f t="shared" si="122"/>
        <v>#VALUE!</v>
      </c>
      <c r="Y109" s="258" t="e">
        <f t="shared" si="123"/>
        <v>#VALUE!</v>
      </c>
      <c r="Z109" s="258" t="e">
        <f t="shared" si="124"/>
        <v>#VALUE!</v>
      </c>
      <c r="AA109" s="258" t="e">
        <f t="shared" si="125"/>
        <v>#VALUE!</v>
      </c>
      <c r="AB109" s="258" t="e">
        <f t="shared" si="126"/>
        <v>#VALUE!</v>
      </c>
      <c r="AC109" s="258" t="e">
        <f t="shared" si="127"/>
        <v>#VALUE!</v>
      </c>
      <c r="AD109" s="259" t="e">
        <f t="shared" si="102"/>
        <v>#VALUE!</v>
      </c>
      <c r="AE109" s="259" t="e">
        <f t="shared" si="103"/>
        <v>#VALUE!</v>
      </c>
      <c r="AF109" s="257" t="e">
        <f t="shared" si="128"/>
        <v>#VALUE!</v>
      </c>
      <c r="AG109" s="258" t="e">
        <f t="shared" si="129"/>
        <v>#VALUE!</v>
      </c>
      <c r="AH109" s="258" t="e">
        <f t="shared" si="130"/>
        <v>#VALUE!</v>
      </c>
      <c r="AI109" s="258" t="e">
        <f t="shared" si="131"/>
        <v>#VALUE!</v>
      </c>
      <c r="AJ109" s="258" t="e">
        <f t="shared" si="132"/>
        <v>#VALUE!</v>
      </c>
      <c r="AK109" s="258" t="e">
        <f t="shared" si="133"/>
        <v>#VALUE!</v>
      </c>
      <c r="AL109" s="259" t="e">
        <f t="shared" si="104"/>
        <v>#VALUE!</v>
      </c>
      <c r="AM109" s="261" t="e">
        <f t="shared" si="105"/>
        <v>#VALUE!</v>
      </c>
      <c r="AN109" s="257" t="e">
        <f t="shared" si="134"/>
        <v>#VALUE!</v>
      </c>
      <c r="AO109" s="258" t="e">
        <f t="shared" si="135"/>
        <v>#VALUE!</v>
      </c>
      <c r="AP109" s="258" t="e">
        <f t="shared" si="136"/>
        <v>#VALUE!</v>
      </c>
      <c r="AQ109" s="258" t="e">
        <f t="shared" si="137"/>
        <v>#VALUE!</v>
      </c>
      <c r="AR109" s="258" t="e">
        <f t="shared" si="106"/>
        <v>#VALUE!</v>
      </c>
      <c r="AS109" s="258" t="e">
        <f t="shared" si="107"/>
        <v>#VALUE!</v>
      </c>
      <c r="AT109" s="259" t="e">
        <f t="shared" si="96"/>
        <v>#VALUE!</v>
      </c>
      <c r="AU109" s="259" t="e">
        <f t="shared" si="97"/>
        <v>#VALUE!</v>
      </c>
      <c r="AV109" s="257" t="e">
        <f t="shared" si="138"/>
        <v>#VALUE!</v>
      </c>
      <c r="AW109" s="258" t="e">
        <f t="shared" si="139"/>
        <v>#VALUE!</v>
      </c>
      <c r="AX109" s="258" t="e">
        <f t="shared" si="140"/>
        <v>#VALUE!</v>
      </c>
      <c r="AY109" s="258" t="e">
        <f t="shared" si="141"/>
        <v>#VALUE!</v>
      </c>
      <c r="AZ109" s="258" t="e">
        <f t="shared" si="142"/>
        <v>#VALUE!</v>
      </c>
      <c r="BA109" s="258" t="e">
        <f t="shared" si="143"/>
        <v>#VALUE!</v>
      </c>
      <c r="BB109" s="259" t="e">
        <f t="shared" si="144"/>
        <v>#VALUE!</v>
      </c>
      <c r="BC109" s="261" t="e">
        <f t="shared" si="145"/>
        <v>#VALUE!</v>
      </c>
    </row>
    <row r="110" spans="1:55" ht="12.75">
      <c r="A110" s="193">
        <v>96</v>
      </c>
      <c r="B110" s="200" t="s">
        <v>144</v>
      </c>
      <c r="C110" s="245" t="e">
        <f t="shared" si="98"/>
        <v>#VALUE!</v>
      </c>
      <c r="D110" s="246" t="e">
        <f t="shared" si="108"/>
        <v>#VALUE!</v>
      </c>
      <c r="E110" s="246" t="e">
        <f t="shared" si="109"/>
        <v>#VALUE!</v>
      </c>
      <c r="F110" s="254" t="e">
        <f t="shared" si="112"/>
        <v>#VALUE!</v>
      </c>
      <c r="G110" s="251" t="e">
        <f t="shared" si="95"/>
        <v>#VALUE!</v>
      </c>
      <c r="H110" s="200" t="s">
        <v>144</v>
      </c>
      <c r="I110" s="245" t="e">
        <f t="shared" si="99"/>
        <v>#VALUE!</v>
      </c>
      <c r="J110" s="246" t="e">
        <f t="shared" si="110"/>
        <v>#VALUE!</v>
      </c>
      <c r="K110" s="246" t="e">
        <f t="shared" si="111"/>
        <v>#VALUE!</v>
      </c>
      <c r="L110" s="254" t="e">
        <f t="shared" si="113"/>
        <v>#VALUE!</v>
      </c>
      <c r="M110" s="251" t="e">
        <f t="shared" si="100"/>
        <v>#VALUE!</v>
      </c>
      <c r="N110" s="141"/>
      <c r="O110" s="241">
        <f t="shared" si="114"/>
        <v>96</v>
      </c>
      <c r="P110" s="295" t="e">
        <f t="shared" si="115"/>
        <v>#VALUE!</v>
      </c>
      <c r="Q110" s="236" t="e">
        <f t="shared" si="116"/>
        <v>#VALUE!</v>
      </c>
      <c r="R110" s="236" t="e">
        <f t="shared" si="117"/>
        <v>#VALUE!</v>
      </c>
      <c r="S110" s="236" t="e">
        <f t="shared" si="101"/>
        <v>#VALUE!</v>
      </c>
      <c r="T110" s="295" t="e">
        <f t="shared" si="118"/>
        <v>#VALUE!</v>
      </c>
      <c r="U110" s="236" t="e">
        <f t="shared" si="119"/>
        <v>#VALUE!</v>
      </c>
      <c r="V110" s="236" t="e">
        <f t="shared" si="120"/>
        <v>#VALUE!</v>
      </c>
      <c r="W110" s="253" t="e">
        <f t="shared" si="121"/>
        <v>#VALUE!</v>
      </c>
      <c r="X110" s="257" t="e">
        <f t="shared" si="122"/>
        <v>#VALUE!</v>
      </c>
      <c r="Y110" s="258" t="e">
        <f t="shared" si="123"/>
        <v>#VALUE!</v>
      </c>
      <c r="Z110" s="258" t="e">
        <f t="shared" si="124"/>
        <v>#VALUE!</v>
      </c>
      <c r="AA110" s="258" t="e">
        <f t="shared" si="125"/>
        <v>#VALUE!</v>
      </c>
      <c r="AB110" s="258" t="e">
        <f t="shared" si="126"/>
        <v>#VALUE!</v>
      </c>
      <c r="AC110" s="258" t="e">
        <f t="shared" si="127"/>
        <v>#VALUE!</v>
      </c>
      <c r="AD110" s="259" t="e">
        <f t="shared" si="102"/>
        <v>#VALUE!</v>
      </c>
      <c r="AE110" s="259" t="e">
        <f t="shared" si="103"/>
        <v>#VALUE!</v>
      </c>
      <c r="AF110" s="257" t="e">
        <f t="shared" si="128"/>
        <v>#VALUE!</v>
      </c>
      <c r="AG110" s="258" t="e">
        <f t="shared" si="129"/>
        <v>#VALUE!</v>
      </c>
      <c r="AH110" s="258" t="e">
        <f t="shared" si="130"/>
        <v>#VALUE!</v>
      </c>
      <c r="AI110" s="258" t="e">
        <f t="shared" si="131"/>
        <v>#VALUE!</v>
      </c>
      <c r="AJ110" s="258" t="e">
        <f t="shared" si="132"/>
        <v>#VALUE!</v>
      </c>
      <c r="AK110" s="258" t="e">
        <f t="shared" si="133"/>
        <v>#VALUE!</v>
      </c>
      <c r="AL110" s="259" t="e">
        <f t="shared" si="104"/>
        <v>#VALUE!</v>
      </c>
      <c r="AM110" s="261" t="e">
        <f t="shared" si="105"/>
        <v>#VALUE!</v>
      </c>
      <c r="AN110" s="257" t="e">
        <f t="shared" si="134"/>
        <v>#VALUE!</v>
      </c>
      <c r="AO110" s="258" t="e">
        <f t="shared" si="135"/>
        <v>#VALUE!</v>
      </c>
      <c r="AP110" s="258" t="e">
        <f t="shared" si="136"/>
        <v>#VALUE!</v>
      </c>
      <c r="AQ110" s="258" t="e">
        <f t="shared" si="137"/>
        <v>#VALUE!</v>
      </c>
      <c r="AR110" s="258" t="e">
        <f t="shared" si="106"/>
        <v>#VALUE!</v>
      </c>
      <c r="AS110" s="258" t="e">
        <f t="shared" si="107"/>
        <v>#VALUE!</v>
      </c>
      <c r="AT110" s="259" t="e">
        <f t="shared" si="96"/>
        <v>#VALUE!</v>
      </c>
      <c r="AU110" s="259" t="e">
        <f t="shared" si="97"/>
        <v>#VALUE!</v>
      </c>
      <c r="AV110" s="257" t="e">
        <f t="shared" si="138"/>
        <v>#VALUE!</v>
      </c>
      <c r="AW110" s="258" t="e">
        <f t="shared" si="139"/>
        <v>#VALUE!</v>
      </c>
      <c r="AX110" s="258" t="e">
        <f t="shared" si="140"/>
        <v>#VALUE!</v>
      </c>
      <c r="AY110" s="258" t="e">
        <f t="shared" si="141"/>
        <v>#VALUE!</v>
      </c>
      <c r="AZ110" s="258" t="e">
        <f t="shared" si="142"/>
        <v>#VALUE!</v>
      </c>
      <c r="BA110" s="258" t="e">
        <f t="shared" si="143"/>
        <v>#VALUE!</v>
      </c>
      <c r="BB110" s="259" t="e">
        <f t="shared" si="144"/>
        <v>#VALUE!</v>
      </c>
      <c r="BC110" s="261" t="e">
        <f t="shared" si="145"/>
        <v>#VALUE!</v>
      </c>
    </row>
    <row r="111" spans="1:55" ht="12.75">
      <c r="A111" s="193">
        <v>97</v>
      </c>
      <c r="B111" s="200" t="s">
        <v>144</v>
      </c>
      <c r="C111" s="245" t="e">
        <f t="shared" si="98"/>
        <v>#VALUE!</v>
      </c>
      <c r="D111" s="246" t="e">
        <f t="shared" si="108"/>
        <v>#VALUE!</v>
      </c>
      <c r="E111" s="246" t="e">
        <f t="shared" si="109"/>
        <v>#VALUE!</v>
      </c>
      <c r="F111" s="254" t="e">
        <f t="shared" si="112"/>
        <v>#VALUE!</v>
      </c>
      <c r="G111" s="251" t="e">
        <f t="shared" si="95"/>
        <v>#VALUE!</v>
      </c>
      <c r="H111" s="200" t="s">
        <v>144</v>
      </c>
      <c r="I111" s="245" t="e">
        <f t="shared" si="99"/>
        <v>#VALUE!</v>
      </c>
      <c r="J111" s="246" t="e">
        <f t="shared" si="110"/>
        <v>#VALUE!</v>
      </c>
      <c r="K111" s="246" t="e">
        <f t="shared" si="111"/>
        <v>#VALUE!</v>
      </c>
      <c r="L111" s="254" t="e">
        <f t="shared" si="113"/>
        <v>#VALUE!</v>
      </c>
      <c r="M111" s="251" t="e">
        <f t="shared" si="100"/>
        <v>#VALUE!</v>
      </c>
      <c r="N111" s="141"/>
      <c r="O111" s="241">
        <f t="shared" si="114"/>
        <v>97</v>
      </c>
      <c r="P111" s="295" t="e">
        <f t="shared" si="115"/>
        <v>#VALUE!</v>
      </c>
      <c r="Q111" s="236" t="e">
        <f t="shared" si="116"/>
        <v>#VALUE!</v>
      </c>
      <c r="R111" s="236" t="e">
        <f t="shared" si="117"/>
        <v>#VALUE!</v>
      </c>
      <c r="S111" s="236" t="e">
        <f>IF(AND(Q111&gt;$D$9,AT111&gt;0),0.7*($D$8+Q111/AT111),IF(AND(R111&gt;$D$9,AU111&gt;0),-0.7*($D$8+R111/AU111)," - "))</f>
        <v>#VALUE!</v>
      </c>
      <c r="T111" s="295" t="e">
        <f t="shared" si="118"/>
        <v>#VALUE!</v>
      </c>
      <c r="U111" s="236" t="e">
        <f t="shared" si="119"/>
        <v>#VALUE!</v>
      </c>
      <c r="V111" s="236" t="e">
        <f t="shared" si="120"/>
        <v>#VALUE!</v>
      </c>
      <c r="W111" s="253" t="e">
        <f t="shared" si="121"/>
        <v>#VALUE!</v>
      </c>
      <c r="X111" s="257" t="e">
        <f t="shared" si="122"/>
        <v>#VALUE!</v>
      </c>
      <c r="Y111" s="258" t="e">
        <f t="shared" si="123"/>
        <v>#VALUE!</v>
      </c>
      <c r="Z111" s="258" t="e">
        <f t="shared" si="124"/>
        <v>#VALUE!</v>
      </c>
      <c r="AA111" s="258" t="e">
        <f t="shared" si="125"/>
        <v>#VALUE!</v>
      </c>
      <c r="AB111" s="258" t="e">
        <f t="shared" si="126"/>
        <v>#VALUE!</v>
      </c>
      <c r="AC111" s="258" t="e">
        <f t="shared" si="127"/>
        <v>#VALUE!</v>
      </c>
      <c r="AD111" s="259" t="e">
        <f t="shared" si="102"/>
        <v>#VALUE!</v>
      </c>
      <c r="AE111" s="259" t="e">
        <f t="shared" si="103"/>
        <v>#VALUE!</v>
      </c>
      <c r="AF111" s="257" t="e">
        <f t="shared" si="128"/>
        <v>#VALUE!</v>
      </c>
      <c r="AG111" s="258" t="e">
        <f t="shared" si="129"/>
        <v>#VALUE!</v>
      </c>
      <c r="AH111" s="258" t="e">
        <f t="shared" si="130"/>
        <v>#VALUE!</v>
      </c>
      <c r="AI111" s="258" t="e">
        <f t="shared" si="131"/>
        <v>#VALUE!</v>
      </c>
      <c r="AJ111" s="258" t="e">
        <f t="shared" si="132"/>
        <v>#VALUE!</v>
      </c>
      <c r="AK111" s="258" t="e">
        <f t="shared" si="133"/>
        <v>#VALUE!</v>
      </c>
      <c r="AL111" s="259" t="e">
        <f t="shared" si="104"/>
        <v>#VALUE!</v>
      </c>
      <c r="AM111" s="261" t="e">
        <f t="shared" si="105"/>
        <v>#VALUE!</v>
      </c>
      <c r="AN111" s="257" t="e">
        <f t="shared" si="134"/>
        <v>#VALUE!</v>
      </c>
      <c r="AO111" s="258" t="e">
        <f t="shared" si="135"/>
        <v>#VALUE!</v>
      </c>
      <c r="AP111" s="258" t="e">
        <f t="shared" si="136"/>
        <v>#VALUE!</v>
      </c>
      <c r="AQ111" s="258" t="e">
        <f t="shared" si="137"/>
        <v>#VALUE!</v>
      </c>
      <c r="AR111" s="258" t="e">
        <f t="shared" si="106"/>
        <v>#VALUE!</v>
      </c>
      <c r="AS111" s="258" t="e">
        <f t="shared" si="107"/>
        <v>#VALUE!</v>
      </c>
      <c r="AT111" s="259" t="e">
        <f t="shared" si="96"/>
        <v>#VALUE!</v>
      </c>
      <c r="AU111" s="259" t="e">
        <f t="shared" si="97"/>
        <v>#VALUE!</v>
      </c>
      <c r="AV111" s="257" t="e">
        <f t="shared" si="138"/>
        <v>#VALUE!</v>
      </c>
      <c r="AW111" s="258" t="e">
        <f t="shared" si="139"/>
        <v>#VALUE!</v>
      </c>
      <c r="AX111" s="258" t="e">
        <f t="shared" si="140"/>
        <v>#VALUE!</v>
      </c>
      <c r="AY111" s="258" t="e">
        <f t="shared" si="141"/>
        <v>#VALUE!</v>
      </c>
      <c r="AZ111" s="258" t="e">
        <f t="shared" si="142"/>
        <v>#VALUE!</v>
      </c>
      <c r="BA111" s="258" t="e">
        <f t="shared" si="143"/>
        <v>#VALUE!</v>
      </c>
      <c r="BB111" s="259" t="e">
        <f t="shared" si="144"/>
        <v>#VALUE!</v>
      </c>
      <c r="BC111" s="261" t="e">
        <f t="shared" si="145"/>
        <v>#VALUE!</v>
      </c>
    </row>
    <row r="112" spans="1:55" ht="12.75">
      <c r="A112" s="193">
        <v>98</v>
      </c>
      <c r="B112" s="200" t="s">
        <v>144</v>
      </c>
      <c r="C112" s="245" t="e">
        <f t="shared" si="98"/>
        <v>#VALUE!</v>
      </c>
      <c r="D112" s="246" t="e">
        <f t="shared" si="108"/>
        <v>#VALUE!</v>
      </c>
      <c r="E112" s="246" t="e">
        <f t="shared" si="109"/>
        <v>#VALUE!</v>
      </c>
      <c r="F112" s="254" t="e">
        <f t="shared" si="112"/>
        <v>#VALUE!</v>
      </c>
      <c r="G112" s="251" t="e">
        <f t="shared" si="95"/>
        <v>#VALUE!</v>
      </c>
      <c r="H112" s="200" t="s">
        <v>144</v>
      </c>
      <c r="I112" s="245" t="e">
        <f t="shared" si="99"/>
        <v>#VALUE!</v>
      </c>
      <c r="J112" s="246" t="e">
        <f t="shared" si="110"/>
        <v>#VALUE!</v>
      </c>
      <c r="K112" s="246" t="e">
        <f t="shared" si="111"/>
        <v>#VALUE!</v>
      </c>
      <c r="L112" s="254" t="e">
        <f t="shared" si="113"/>
        <v>#VALUE!</v>
      </c>
      <c r="M112" s="251" t="e">
        <f t="shared" si="100"/>
        <v>#VALUE!</v>
      </c>
      <c r="N112" s="141"/>
      <c r="O112" s="241">
        <f t="shared" si="114"/>
        <v>98</v>
      </c>
      <c r="P112" s="295" t="e">
        <f t="shared" si="115"/>
        <v>#VALUE!</v>
      </c>
      <c r="Q112" s="236" t="e">
        <f t="shared" si="116"/>
        <v>#VALUE!</v>
      </c>
      <c r="R112" s="236" t="e">
        <f t="shared" si="117"/>
        <v>#VALUE!</v>
      </c>
      <c r="S112" s="236" t="e">
        <f>IF(AND(Q112&gt;$D$9,AT112&gt;0),0.7*($D$8+Q112/AT112),IF(AND(R112&gt;$D$9,AU112&gt;0),-0.7*($D$8+R112/AU112)," - "))</f>
        <v>#VALUE!</v>
      </c>
      <c r="T112" s="295" t="e">
        <f t="shared" si="118"/>
        <v>#VALUE!</v>
      </c>
      <c r="U112" s="236" t="e">
        <f t="shared" si="119"/>
        <v>#VALUE!</v>
      </c>
      <c r="V112" s="236" t="e">
        <f t="shared" si="120"/>
        <v>#VALUE!</v>
      </c>
      <c r="W112" s="253" t="e">
        <f t="shared" si="121"/>
        <v>#VALUE!</v>
      </c>
      <c r="X112" s="257" t="e">
        <f t="shared" si="122"/>
        <v>#VALUE!</v>
      </c>
      <c r="Y112" s="258" t="e">
        <f t="shared" si="123"/>
        <v>#VALUE!</v>
      </c>
      <c r="Z112" s="258" t="e">
        <f t="shared" si="124"/>
        <v>#VALUE!</v>
      </c>
      <c r="AA112" s="258" t="e">
        <f t="shared" si="125"/>
        <v>#VALUE!</v>
      </c>
      <c r="AB112" s="258" t="e">
        <f t="shared" si="126"/>
        <v>#VALUE!</v>
      </c>
      <c r="AC112" s="258" t="e">
        <f t="shared" si="127"/>
        <v>#VALUE!</v>
      </c>
      <c r="AD112" s="259" t="e">
        <f t="shared" si="102"/>
        <v>#VALUE!</v>
      </c>
      <c r="AE112" s="259" t="e">
        <f t="shared" si="103"/>
        <v>#VALUE!</v>
      </c>
      <c r="AF112" s="257" t="e">
        <f t="shared" si="128"/>
        <v>#VALUE!</v>
      </c>
      <c r="AG112" s="258" t="e">
        <f t="shared" si="129"/>
        <v>#VALUE!</v>
      </c>
      <c r="AH112" s="258" t="e">
        <f t="shared" si="130"/>
        <v>#VALUE!</v>
      </c>
      <c r="AI112" s="258" t="e">
        <f t="shared" si="131"/>
        <v>#VALUE!</v>
      </c>
      <c r="AJ112" s="258" t="e">
        <f t="shared" si="132"/>
        <v>#VALUE!</v>
      </c>
      <c r="AK112" s="258" t="e">
        <f t="shared" si="133"/>
        <v>#VALUE!</v>
      </c>
      <c r="AL112" s="259" t="e">
        <f t="shared" si="104"/>
        <v>#VALUE!</v>
      </c>
      <c r="AM112" s="261" t="e">
        <f t="shared" si="105"/>
        <v>#VALUE!</v>
      </c>
      <c r="AN112" s="257" t="e">
        <f t="shared" si="134"/>
        <v>#VALUE!</v>
      </c>
      <c r="AO112" s="258" t="e">
        <f t="shared" si="135"/>
        <v>#VALUE!</v>
      </c>
      <c r="AP112" s="258" t="e">
        <f t="shared" si="136"/>
        <v>#VALUE!</v>
      </c>
      <c r="AQ112" s="258" t="e">
        <f t="shared" si="137"/>
        <v>#VALUE!</v>
      </c>
      <c r="AR112" s="258" t="e">
        <f t="shared" si="106"/>
        <v>#VALUE!</v>
      </c>
      <c r="AS112" s="258" t="e">
        <f t="shared" si="107"/>
        <v>#VALUE!</v>
      </c>
      <c r="AT112" s="259" t="e">
        <f t="shared" si="96"/>
        <v>#VALUE!</v>
      </c>
      <c r="AU112" s="259" t="e">
        <f t="shared" si="97"/>
        <v>#VALUE!</v>
      </c>
      <c r="AV112" s="257" t="e">
        <f t="shared" si="138"/>
        <v>#VALUE!</v>
      </c>
      <c r="AW112" s="258" t="e">
        <f t="shared" si="139"/>
        <v>#VALUE!</v>
      </c>
      <c r="AX112" s="258" t="e">
        <f t="shared" si="140"/>
        <v>#VALUE!</v>
      </c>
      <c r="AY112" s="258" t="e">
        <f t="shared" si="141"/>
        <v>#VALUE!</v>
      </c>
      <c r="AZ112" s="258" t="e">
        <f t="shared" si="142"/>
        <v>#VALUE!</v>
      </c>
      <c r="BA112" s="258" t="e">
        <f t="shared" si="143"/>
        <v>#VALUE!</v>
      </c>
      <c r="BB112" s="259" t="e">
        <f t="shared" si="144"/>
        <v>#VALUE!</v>
      </c>
      <c r="BC112" s="261" t="e">
        <f t="shared" si="145"/>
        <v>#VALUE!</v>
      </c>
    </row>
    <row r="113" spans="1:55" ht="12.75">
      <c r="A113" s="193">
        <v>99</v>
      </c>
      <c r="B113" s="200" t="s">
        <v>144</v>
      </c>
      <c r="C113" s="245" t="e">
        <f t="shared" si="98"/>
        <v>#VALUE!</v>
      </c>
      <c r="D113" s="246" t="e">
        <f t="shared" si="108"/>
        <v>#VALUE!</v>
      </c>
      <c r="E113" s="246" t="e">
        <f t="shared" si="109"/>
        <v>#VALUE!</v>
      </c>
      <c r="F113" s="254" t="e">
        <f t="shared" si="112"/>
        <v>#VALUE!</v>
      </c>
      <c r="G113" s="251" t="e">
        <f t="shared" si="95"/>
        <v>#VALUE!</v>
      </c>
      <c r="H113" s="200" t="s">
        <v>144</v>
      </c>
      <c r="I113" s="245" t="e">
        <f t="shared" si="99"/>
        <v>#VALUE!</v>
      </c>
      <c r="J113" s="246" t="e">
        <f t="shared" si="110"/>
        <v>#VALUE!</v>
      </c>
      <c r="K113" s="246" t="e">
        <f t="shared" si="111"/>
        <v>#VALUE!</v>
      </c>
      <c r="L113" s="254" t="e">
        <f t="shared" si="113"/>
        <v>#VALUE!</v>
      </c>
      <c r="M113" s="251" t="e">
        <f t="shared" si="100"/>
        <v>#VALUE!</v>
      </c>
      <c r="N113" s="141"/>
      <c r="O113" s="241">
        <f t="shared" si="114"/>
        <v>99</v>
      </c>
      <c r="P113" s="295" t="e">
        <f t="shared" si="115"/>
        <v>#VALUE!</v>
      </c>
      <c r="Q113" s="236" t="e">
        <f t="shared" si="116"/>
        <v>#VALUE!</v>
      </c>
      <c r="R113" s="236" t="e">
        <f t="shared" si="117"/>
        <v>#VALUE!</v>
      </c>
      <c r="S113" s="236" t="e">
        <f>IF(AND(Q113&gt;$D$9,AT113&gt;0),0.7*($D$8+Q113/AT113),IF(AND(R113&gt;$D$9,AU113&gt;0),-0.7*($D$8+R113/AU113)," - "))</f>
        <v>#VALUE!</v>
      </c>
      <c r="T113" s="295" t="e">
        <f t="shared" si="118"/>
        <v>#VALUE!</v>
      </c>
      <c r="U113" s="236" t="e">
        <f t="shared" si="119"/>
        <v>#VALUE!</v>
      </c>
      <c r="V113" s="236" t="e">
        <f t="shared" si="120"/>
        <v>#VALUE!</v>
      </c>
      <c r="W113" s="253" t="e">
        <f t="shared" si="121"/>
        <v>#VALUE!</v>
      </c>
      <c r="X113" s="257" t="e">
        <f t="shared" si="122"/>
        <v>#VALUE!</v>
      </c>
      <c r="Y113" s="258" t="e">
        <f t="shared" si="123"/>
        <v>#VALUE!</v>
      </c>
      <c r="Z113" s="258" t="e">
        <f t="shared" si="124"/>
        <v>#VALUE!</v>
      </c>
      <c r="AA113" s="258" t="e">
        <f t="shared" si="125"/>
        <v>#VALUE!</v>
      </c>
      <c r="AB113" s="258" t="e">
        <f t="shared" si="126"/>
        <v>#VALUE!</v>
      </c>
      <c r="AC113" s="258" t="e">
        <f t="shared" si="127"/>
        <v>#VALUE!</v>
      </c>
      <c r="AD113" s="259" t="e">
        <f t="shared" si="102"/>
        <v>#VALUE!</v>
      </c>
      <c r="AE113" s="259" t="e">
        <f t="shared" si="103"/>
        <v>#VALUE!</v>
      </c>
      <c r="AF113" s="257" t="e">
        <f t="shared" si="128"/>
        <v>#VALUE!</v>
      </c>
      <c r="AG113" s="258" t="e">
        <f t="shared" si="129"/>
        <v>#VALUE!</v>
      </c>
      <c r="AH113" s="258" t="e">
        <f t="shared" si="130"/>
        <v>#VALUE!</v>
      </c>
      <c r="AI113" s="258" t="e">
        <f t="shared" si="131"/>
        <v>#VALUE!</v>
      </c>
      <c r="AJ113" s="258" t="e">
        <f t="shared" si="132"/>
        <v>#VALUE!</v>
      </c>
      <c r="AK113" s="258" t="e">
        <f t="shared" si="133"/>
        <v>#VALUE!</v>
      </c>
      <c r="AL113" s="259" t="e">
        <f t="shared" si="104"/>
        <v>#VALUE!</v>
      </c>
      <c r="AM113" s="261" t="e">
        <f t="shared" si="105"/>
        <v>#VALUE!</v>
      </c>
      <c r="AN113" s="257" t="e">
        <f t="shared" si="134"/>
        <v>#VALUE!</v>
      </c>
      <c r="AO113" s="258" t="e">
        <f t="shared" si="135"/>
        <v>#VALUE!</v>
      </c>
      <c r="AP113" s="258" t="e">
        <f t="shared" si="136"/>
        <v>#VALUE!</v>
      </c>
      <c r="AQ113" s="258" t="e">
        <f t="shared" si="137"/>
        <v>#VALUE!</v>
      </c>
      <c r="AR113" s="258" t="e">
        <f t="shared" si="106"/>
        <v>#VALUE!</v>
      </c>
      <c r="AS113" s="258" t="e">
        <f t="shared" si="107"/>
        <v>#VALUE!</v>
      </c>
      <c r="AT113" s="259" t="e">
        <f t="shared" si="96"/>
        <v>#VALUE!</v>
      </c>
      <c r="AU113" s="259" t="e">
        <f t="shared" si="97"/>
        <v>#VALUE!</v>
      </c>
      <c r="AV113" s="257" t="e">
        <f t="shared" si="138"/>
        <v>#VALUE!</v>
      </c>
      <c r="AW113" s="258" t="e">
        <f t="shared" si="139"/>
        <v>#VALUE!</v>
      </c>
      <c r="AX113" s="258" t="e">
        <f t="shared" si="140"/>
        <v>#VALUE!</v>
      </c>
      <c r="AY113" s="258" t="e">
        <f t="shared" si="141"/>
        <v>#VALUE!</v>
      </c>
      <c r="AZ113" s="258" t="e">
        <f t="shared" si="142"/>
        <v>#VALUE!</v>
      </c>
      <c r="BA113" s="258" t="e">
        <f t="shared" si="143"/>
        <v>#VALUE!</v>
      </c>
      <c r="BB113" s="259" t="e">
        <f t="shared" si="144"/>
        <v>#VALUE!</v>
      </c>
      <c r="BC113" s="261" t="e">
        <f t="shared" si="145"/>
        <v>#VALUE!</v>
      </c>
    </row>
    <row r="114" spans="1:55" ht="12.75">
      <c r="A114" s="193">
        <v>100</v>
      </c>
      <c r="B114" s="200" t="s">
        <v>144</v>
      </c>
      <c r="C114" s="245" t="e">
        <f t="shared" si="98"/>
        <v>#VALUE!</v>
      </c>
      <c r="D114" s="246" t="e">
        <f t="shared" si="108"/>
        <v>#VALUE!</v>
      </c>
      <c r="E114" s="246" t="e">
        <f t="shared" si="109"/>
        <v>#VALUE!</v>
      </c>
      <c r="F114" s="254" t="e">
        <f t="shared" si="112"/>
        <v>#VALUE!</v>
      </c>
      <c r="G114" s="251" t="e">
        <f t="shared" si="95"/>
        <v>#VALUE!</v>
      </c>
      <c r="H114" s="200" t="s">
        <v>144</v>
      </c>
      <c r="I114" s="245" t="e">
        <f t="shared" si="99"/>
        <v>#VALUE!</v>
      </c>
      <c r="J114" s="246" t="e">
        <f t="shared" si="110"/>
        <v>#VALUE!</v>
      </c>
      <c r="K114" s="246" t="e">
        <f t="shared" si="111"/>
        <v>#VALUE!</v>
      </c>
      <c r="L114" s="254" t="e">
        <f t="shared" si="113"/>
        <v>#VALUE!</v>
      </c>
      <c r="M114" s="251" t="e">
        <f t="shared" si="100"/>
        <v>#VALUE!</v>
      </c>
      <c r="N114" s="141"/>
      <c r="O114" s="241">
        <f t="shared" si="114"/>
        <v>100</v>
      </c>
      <c r="P114" s="295" t="e">
        <f t="shared" si="115"/>
        <v>#VALUE!</v>
      </c>
      <c r="Q114" s="236" t="e">
        <f t="shared" si="116"/>
        <v>#VALUE!</v>
      </c>
      <c r="R114" s="236" t="e">
        <f t="shared" si="117"/>
        <v>#VALUE!</v>
      </c>
      <c r="S114" s="236" t="e">
        <f>IF(AND(Q114&gt;$D$9,AT114&gt;0),0.7*($D$8+Q114/AT114),IF(AND(R114&gt;$D$9,AU114&gt;0),-0.7*($D$8+R114/AU114)," - "))</f>
        <v>#VALUE!</v>
      </c>
      <c r="T114" s="295" t="e">
        <f t="shared" si="118"/>
        <v>#VALUE!</v>
      </c>
      <c r="U114" s="236" t="e">
        <f t="shared" si="119"/>
        <v>#VALUE!</v>
      </c>
      <c r="V114" s="236" t="e">
        <f t="shared" si="120"/>
        <v>#VALUE!</v>
      </c>
      <c r="W114" s="253" t="e">
        <f t="shared" si="121"/>
        <v>#VALUE!</v>
      </c>
      <c r="X114" s="257" t="e">
        <f t="shared" si="122"/>
        <v>#VALUE!</v>
      </c>
      <c r="Y114" s="258" t="e">
        <f t="shared" si="123"/>
        <v>#VALUE!</v>
      </c>
      <c r="Z114" s="258" t="e">
        <f t="shared" si="124"/>
        <v>#VALUE!</v>
      </c>
      <c r="AA114" s="258" t="e">
        <f t="shared" si="125"/>
        <v>#VALUE!</v>
      </c>
      <c r="AB114" s="258" t="e">
        <f t="shared" si="126"/>
        <v>#VALUE!</v>
      </c>
      <c r="AC114" s="258" t="e">
        <f t="shared" si="127"/>
        <v>#VALUE!</v>
      </c>
      <c r="AD114" s="259" t="e">
        <f t="shared" si="102"/>
        <v>#VALUE!</v>
      </c>
      <c r="AE114" s="259" t="e">
        <f t="shared" si="103"/>
        <v>#VALUE!</v>
      </c>
      <c r="AF114" s="257" t="e">
        <f t="shared" si="128"/>
        <v>#VALUE!</v>
      </c>
      <c r="AG114" s="258" t="e">
        <f t="shared" si="129"/>
        <v>#VALUE!</v>
      </c>
      <c r="AH114" s="258" t="e">
        <f t="shared" si="130"/>
        <v>#VALUE!</v>
      </c>
      <c r="AI114" s="258" t="e">
        <f t="shared" si="131"/>
        <v>#VALUE!</v>
      </c>
      <c r="AJ114" s="258" t="e">
        <f t="shared" si="132"/>
        <v>#VALUE!</v>
      </c>
      <c r="AK114" s="258" t="e">
        <f t="shared" si="133"/>
        <v>#VALUE!</v>
      </c>
      <c r="AL114" s="259" t="e">
        <f t="shared" si="104"/>
        <v>#VALUE!</v>
      </c>
      <c r="AM114" s="261" t="e">
        <f t="shared" si="105"/>
        <v>#VALUE!</v>
      </c>
      <c r="AN114" s="257" t="e">
        <f t="shared" si="134"/>
        <v>#VALUE!</v>
      </c>
      <c r="AO114" s="258" t="e">
        <f t="shared" si="135"/>
        <v>#VALUE!</v>
      </c>
      <c r="AP114" s="258" t="e">
        <f t="shared" si="136"/>
        <v>#VALUE!</v>
      </c>
      <c r="AQ114" s="258" t="e">
        <f t="shared" si="137"/>
        <v>#VALUE!</v>
      </c>
      <c r="AR114" s="258" t="e">
        <f t="shared" si="106"/>
        <v>#VALUE!</v>
      </c>
      <c r="AS114" s="258" t="e">
        <f t="shared" si="107"/>
        <v>#VALUE!</v>
      </c>
      <c r="AT114" s="259" t="e">
        <f t="shared" si="96"/>
        <v>#VALUE!</v>
      </c>
      <c r="AU114" s="259" t="e">
        <f t="shared" si="97"/>
        <v>#VALUE!</v>
      </c>
      <c r="AV114" s="257" t="e">
        <f t="shared" si="138"/>
        <v>#VALUE!</v>
      </c>
      <c r="AW114" s="258" t="e">
        <f t="shared" si="139"/>
        <v>#VALUE!</v>
      </c>
      <c r="AX114" s="258" t="e">
        <f t="shared" si="140"/>
        <v>#VALUE!</v>
      </c>
      <c r="AY114" s="258" t="e">
        <f t="shared" si="141"/>
        <v>#VALUE!</v>
      </c>
      <c r="AZ114" s="258" t="e">
        <f t="shared" si="142"/>
        <v>#VALUE!</v>
      </c>
      <c r="BA114" s="258" t="e">
        <f t="shared" si="143"/>
        <v>#VALUE!</v>
      </c>
      <c r="BB114" s="259" t="e">
        <f t="shared" si="144"/>
        <v>#VALUE!</v>
      </c>
      <c r="BC114" s="261" t="e">
        <f t="shared" si="145"/>
        <v>#VALUE!</v>
      </c>
    </row>
  </sheetData>
  <mergeCells count="24">
    <mergeCell ref="X11:Y11"/>
    <mergeCell ref="X12:Y12"/>
    <mergeCell ref="Z12:AA12"/>
    <mergeCell ref="AB12:AC12"/>
    <mergeCell ref="AF12:AG12"/>
    <mergeCell ref="AH12:AI12"/>
    <mergeCell ref="AJ12:AK12"/>
    <mergeCell ref="Z11:AA11"/>
    <mergeCell ref="AB11:AC11"/>
    <mergeCell ref="AV11:AW11"/>
    <mergeCell ref="AF11:AG11"/>
    <mergeCell ref="AH11:AI11"/>
    <mergeCell ref="AX11:AY11"/>
    <mergeCell ref="AJ11:AK11"/>
    <mergeCell ref="AZ11:BA11"/>
    <mergeCell ref="AN12:AO12"/>
    <mergeCell ref="AP12:AQ12"/>
    <mergeCell ref="AR12:AS12"/>
    <mergeCell ref="AV12:AW12"/>
    <mergeCell ref="AX12:AY12"/>
    <mergeCell ref="AZ12:BA12"/>
    <mergeCell ref="AN11:AO11"/>
    <mergeCell ref="AP11:AQ11"/>
    <mergeCell ref="AR11:AS11"/>
  </mergeCells>
  <printOptions/>
  <pageMargins left="0.3937007874015748" right="0.3937007874015748" top="0.984251968503937" bottom="0.984251968503937" header="0.5118110236220472" footer="0.5118110236220472"/>
  <pageSetup fitToHeight="0"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dimension ref="A1:O1"/>
  <sheetViews>
    <sheetView workbookViewId="0" topLeftCell="A1">
      <selection activeCell="A1" sqref="A1:M31"/>
    </sheetView>
  </sheetViews>
  <sheetFormatPr defaultColWidth="11.421875" defaultRowHeight="12.75"/>
  <cols>
    <col min="13" max="13" width="3.28125" style="0" customWidth="1"/>
  </cols>
  <sheetData>
    <row r="1" spans="1:15" ht="16.5">
      <c r="A1" s="7" t="s">
        <v>226</v>
      </c>
      <c r="L1" s="75" t="s">
        <v>231</v>
      </c>
      <c r="O1" s="75"/>
    </row>
  </sheetData>
  <printOptions/>
  <pageMargins left="0.75" right="0.75" top="1" bottom="1" header="0.4921259845" footer="0.4921259845"/>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AB55"/>
  <sheetViews>
    <sheetView workbookViewId="0" topLeftCell="A1">
      <selection activeCell="B4" sqref="B4"/>
    </sheetView>
  </sheetViews>
  <sheetFormatPr defaultColWidth="11.421875" defaultRowHeight="12.75"/>
  <cols>
    <col min="1" max="12" width="7.28125" style="1" customWidth="1"/>
    <col min="13" max="26" width="7.28125" style="0" customWidth="1"/>
    <col min="27" max="27" width="7.421875" style="0" customWidth="1"/>
    <col min="28" max="28" width="8.00390625" style="0" customWidth="1"/>
  </cols>
  <sheetData>
    <row r="1" spans="1:10" s="8" customFormat="1" ht="16.5">
      <c r="A1" s="7" t="s">
        <v>33</v>
      </c>
      <c r="B1" s="7" t="s">
        <v>82</v>
      </c>
      <c r="F1" s="19"/>
      <c r="J1" s="75" t="s">
        <v>231</v>
      </c>
    </row>
    <row r="2" spans="1:2" ht="16.5">
      <c r="A2" s="2"/>
      <c r="B2" s="7" t="s">
        <v>35</v>
      </c>
    </row>
    <row r="3" spans="9:11" ht="12.75">
      <c r="I3" s="38"/>
      <c r="K3" s="13"/>
    </row>
    <row r="4" spans="1:8" ht="14.25">
      <c r="A4" s="77" t="s">
        <v>98</v>
      </c>
      <c r="B4" s="341">
        <v>3</v>
      </c>
      <c r="C4" s="1" t="s">
        <v>150</v>
      </c>
      <c r="D4"/>
      <c r="E4" s="2"/>
      <c r="H4" s="37"/>
    </row>
    <row r="5" spans="1:6" ht="14.25">
      <c r="A5" s="68" t="s">
        <v>99</v>
      </c>
      <c r="B5" s="24">
        <f>1.85*B4*B4</f>
        <v>16.650000000000002</v>
      </c>
      <c r="C5" s="71" t="s">
        <v>108</v>
      </c>
      <c r="D5" s="2" t="s">
        <v>126</v>
      </c>
      <c r="E5" s="69"/>
      <c r="F5" s="67" t="s">
        <v>106</v>
      </c>
    </row>
    <row r="6" spans="1:9" ht="14.25">
      <c r="A6" s="68" t="s">
        <v>100</v>
      </c>
      <c r="B6" s="24">
        <f>6.9*B4*B4</f>
        <v>62.10000000000001</v>
      </c>
      <c r="C6" s="71" t="s">
        <v>108</v>
      </c>
      <c r="D6" s="2" t="s">
        <v>127</v>
      </c>
      <c r="E6" s="69"/>
      <c r="F6" s="67" t="s">
        <v>105</v>
      </c>
      <c r="I6" s="2"/>
    </row>
    <row r="7" spans="1:9" ht="14.25">
      <c r="A7" s="68" t="s">
        <v>101</v>
      </c>
      <c r="B7" s="25">
        <f>SQRT(2*1.85)*$B$4</f>
        <v>5.770615218501404</v>
      </c>
      <c r="C7" s="71" t="s">
        <v>108</v>
      </c>
      <c r="D7" s="2" t="s">
        <v>128</v>
      </c>
      <c r="F7" s="67" t="s">
        <v>107</v>
      </c>
      <c r="G7" s="70"/>
      <c r="H7" s="28"/>
      <c r="I7" s="2"/>
    </row>
    <row r="8" spans="1:26" ht="14.25">
      <c r="A8" s="68" t="s">
        <v>102</v>
      </c>
      <c r="B8" s="25">
        <f>SQRT(2*(6.9+1.85)*B4*B4)</f>
        <v>12.549900398011133</v>
      </c>
      <c r="C8" s="71" t="s">
        <v>108</v>
      </c>
      <c r="D8" s="2" t="s">
        <v>135</v>
      </c>
      <c r="G8" s="67" t="s">
        <v>97</v>
      </c>
      <c r="H8" s="28"/>
      <c r="V8" s="213"/>
      <c r="W8" s="269"/>
      <c r="X8" s="16"/>
      <c r="Y8" s="16"/>
      <c r="Z8" s="16"/>
    </row>
    <row r="9" spans="1:28" s="16" customFormat="1" ht="13.5">
      <c r="A9" s="2"/>
      <c r="B9" s="1"/>
      <c r="C9" s="1"/>
      <c r="D9" s="1"/>
      <c r="E9" s="1"/>
      <c r="F9" s="1"/>
      <c r="G9" s="1"/>
      <c r="H9" s="1"/>
      <c r="M9" s="14"/>
      <c r="V9" s="212" t="s">
        <v>134</v>
      </c>
      <c r="W9" s="269" t="s">
        <v>146</v>
      </c>
      <c r="AA9"/>
      <c r="AB9"/>
    </row>
    <row r="10" spans="1:28" ht="15.75">
      <c r="A10" s="15" t="s">
        <v>137</v>
      </c>
      <c r="B10" s="33" t="s">
        <v>119</v>
      </c>
      <c r="C10" s="33" t="s">
        <v>109</v>
      </c>
      <c r="D10" s="72" t="s">
        <v>110</v>
      </c>
      <c r="E10" s="33" t="s">
        <v>111</v>
      </c>
      <c r="F10" s="60" t="s">
        <v>133</v>
      </c>
      <c r="G10" s="73"/>
      <c r="H10" s="16"/>
      <c r="M10" s="1"/>
      <c r="U10" s="213"/>
      <c r="V10" s="64" t="s">
        <v>28</v>
      </c>
      <c r="W10" s="56" t="s">
        <v>27</v>
      </c>
      <c r="X10" s="56" t="s">
        <v>25</v>
      </c>
      <c r="Y10" s="56" t="s">
        <v>26</v>
      </c>
      <c r="Z10" s="56"/>
      <c r="AA10" s="56"/>
      <c r="AB10" s="56"/>
    </row>
    <row r="11" spans="1:28" ht="12.75">
      <c r="A11" s="15" t="s">
        <v>136</v>
      </c>
      <c r="B11" s="18" t="s">
        <v>150</v>
      </c>
      <c r="C11" s="18" t="s">
        <v>150</v>
      </c>
      <c r="D11" s="18" t="s">
        <v>149</v>
      </c>
      <c r="E11" s="18" t="s">
        <v>149</v>
      </c>
      <c r="F11" s="31" t="s">
        <v>130</v>
      </c>
      <c r="M11" s="9"/>
      <c r="U11" s="56"/>
      <c r="V11" s="273" t="s">
        <v>150</v>
      </c>
      <c r="W11" s="274" t="s">
        <v>149</v>
      </c>
      <c r="X11" s="274" t="s">
        <v>149</v>
      </c>
      <c r="Y11" s="274" t="s">
        <v>149</v>
      </c>
      <c r="Z11" s="274"/>
      <c r="AA11" s="274"/>
      <c r="AB11" s="274"/>
    </row>
    <row r="12" spans="1:28" ht="12.75">
      <c r="A12" s="192">
        <v>0</v>
      </c>
      <c r="B12" s="54">
        <v>0</v>
      </c>
      <c r="C12" s="54">
        <v>0</v>
      </c>
      <c r="D12" s="54">
        <v>0</v>
      </c>
      <c r="E12" s="54">
        <v>0</v>
      </c>
      <c r="M12" s="9"/>
      <c r="U12" s="55"/>
      <c r="V12" s="55">
        <v>0</v>
      </c>
      <c r="W12" s="55">
        <f>IF(E12&lt;0,E12,0)</f>
        <v>0</v>
      </c>
      <c r="X12" s="55">
        <f>IF(E12&gt;0,IF(E12&gt;$B$6,$B$6,E12),0)</f>
        <v>0</v>
      </c>
      <c r="Y12" s="55">
        <f aca="true" t="shared" si="0" ref="Y12:Y25">IF(AND(E12&gt;0,E12&gt;$B$6),E12-$B$6,0)</f>
        <v>0</v>
      </c>
      <c r="Z12" s="55"/>
      <c r="AA12" s="55"/>
      <c r="AB12" s="55"/>
    </row>
    <row r="13" spans="1:28" ht="12.75">
      <c r="A13" s="193">
        <v>1</v>
      </c>
      <c r="B13" s="145">
        <v>0.3</v>
      </c>
      <c r="C13" s="2">
        <f aca="true" t="shared" si="1" ref="C13:C25">B13-B12</f>
        <v>0.3</v>
      </c>
      <c r="D13" s="51">
        <f aca="true" t="shared" si="2" ref="D13:D25">C13*C13/2</f>
        <v>0.045</v>
      </c>
      <c r="E13" s="74">
        <f aca="true" t="shared" si="3" ref="E13:E25">IF(E12&gt;0,E12,0)+D13-$B$5</f>
        <v>-16.605</v>
      </c>
      <c r="F13" s="32" t="str">
        <f aca="true" t="shared" si="4" ref="F13:F25">IF(E13&gt;$B$6,"XX"," ")</f>
        <v> </v>
      </c>
      <c r="M13" s="9"/>
      <c r="U13" s="58"/>
      <c r="V13" s="58">
        <f aca="true" t="shared" si="5" ref="V13:V25">IF(ABS(C13)&lt;$B$7,0,IF(C13&lt;-$B$7,-(ABS(C13)-$B$7),ABS(C13)-$B$7))</f>
        <v>0</v>
      </c>
      <c r="W13" s="55">
        <f aca="true" t="shared" si="6" ref="W13:W25">IF(E13&lt;0,E13,0)</f>
        <v>-16.605</v>
      </c>
      <c r="X13" s="55">
        <f aca="true" t="shared" si="7" ref="X13:X25">IF(E13&gt;0,IF(E13&gt;$B$6,$B$6,E13),0)</f>
        <v>0</v>
      </c>
      <c r="Y13" s="55">
        <f t="shared" si="0"/>
        <v>0</v>
      </c>
      <c r="Z13" s="55"/>
      <c r="AA13" s="55"/>
      <c r="AB13" s="55"/>
    </row>
    <row r="14" spans="1:28" ht="12.75">
      <c r="A14" s="193">
        <v>2</v>
      </c>
      <c r="B14" s="145">
        <f aca="true" t="shared" si="8" ref="B14:B25">B13+$B$13</f>
        <v>0.6</v>
      </c>
      <c r="C14" s="2">
        <f t="shared" si="1"/>
        <v>0.3</v>
      </c>
      <c r="D14" s="51">
        <f t="shared" si="2"/>
        <v>0.045</v>
      </c>
      <c r="E14" s="74">
        <f t="shared" si="3"/>
        <v>-16.605</v>
      </c>
      <c r="F14" s="32" t="str">
        <f t="shared" si="4"/>
        <v> </v>
      </c>
      <c r="M14" s="9"/>
      <c r="U14" s="58"/>
      <c r="V14" s="58">
        <f t="shared" si="5"/>
        <v>0</v>
      </c>
      <c r="W14" s="55">
        <f t="shared" si="6"/>
        <v>-16.605</v>
      </c>
      <c r="X14" s="55">
        <f t="shared" si="7"/>
        <v>0</v>
      </c>
      <c r="Y14" s="55">
        <f t="shared" si="0"/>
        <v>0</v>
      </c>
      <c r="Z14" s="55"/>
      <c r="AA14" s="55"/>
      <c r="AB14" s="55"/>
    </row>
    <row r="15" spans="1:28" ht="12.75">
      <c r="A15" s="193">
        <v>3</v>
      </c>
      <c r="B15" s="145">
        <f t="shared" si="8"/>
        <v>0.8999999999999999</v>
      </c>
      <c r="C15" s="2">
        <f t="shared" si="1"/>
        <v>0.29999999999999993</v>
      </c>
      <c r="D15" s="51">
        <f t="shared" si="2"/>
        <v>0.04499999999999998</v>
      </c>
      <c r="E15" s="74">
        <f t="shared" si="3"/>
        <v>-16.605</v>
      </c>
      <c r="F15" s="32" t="str">
        <f t="shared" si="4"/>
        <v> </v>
      </c>
      <c r="M15" s="9"/>
      <c r="U15" s="58"/>
      <c r="V15" s="58">
        <f t="shared" si="5"/>
        <v>0</v>
      </c>
      <c r="W15" s="55">
        <f t="shared" si="6"/>
        <v>-16.605</v>
      </c>
      <c r="X15" s="55">
        <f t="shared" si="7"/>
        <v>0</v>
      </c>
      <c r="Y15" s="55">
        <f t="shared" si="0"/>
        <v>0</v>
      </c>
      <c r="Z15" s="55"/>
      <c r="AA15" s="55"/>
      <c r="AB15" s="55"/>
    </row>
    <row r="16" spans="1:28" ht="12.75">
      <c r="A16" s="193">
        <v>4</v>
      </c>
      <c r="B16" s="145">
        <f t="shared" si="8"/>
        <v>1.2</v>
      </c>
      <c r="C16" s="2">
        <f t="shared" si="1"/>
        <v>0.30000000000000004</v>
      </c>
      <c r="D16" s="51">
        <f t="shared" si="2"/>
        <v>0.04500000000000001</v>
      </c>
      <c r="E16" s="74">
        <f t="shared" si="3"/>
        <v>-16.605</v>
      </c>
      <c r="F16" s="32" t="str">
        <f t="shared" si="4"/>
        <v> </v>
      </c>
      <c r="M16" s="9"/>
      <c r="U16" s="58"/>
      <c r="V16" s="58">
        <f t="shared" si="5"/>
        <v>0</v>
      </c>
      <c r="W16" s="55">
        <f t="shared" si="6"/>
        <v>-16.605</v>
      </c>
      <c r="X16" s="55">
        <f t="shared" si="7"/>
        <v>0</v>
      </c>
      <c r="Y16" s="55">
        <f t="shared" si="0"/>
        <v>0</v>
      </c>
      <c r="Z16" s="55"/>
      <c r="AA16" s="55"/>
      <c r="AB16" s="55"/>
    </row>
    <row r="17" spans="1:28" ht="12.75">
      <c r="A17" s="193">
        <v>5</v>
      </c>
      <c r="B17" s="145">
        <f t="shared" si="8"/>
        <v>1.5</v>
      </c>
      <c r="C17" s="2">
        <f t="shared" si="1"/>
        <v>0.30000000000000004</v>
      </c>
      <c r="D17" s="51">
        <f t="shared" si="2"/>
        <v>0.04500000000000001</v>
      </c>
      <c r="E17" s="74">
        <f t="shared" si="3"/>
        <v>-16.605</v>
      </c>
      <c r="F17" s="32" t="str">
        <f t="shared" si="4"/>
        <v> </v>
      </c>
      <c r="M17" s="9"/>
      <c r="U17" s="58"/>
      <c r="V17" s="58">
        <f t="shared" si="5"/>
        <v>0</v>
      </c>
      <c r="W17" s="55">
        <f t="shared" si="6"/>
        <v>-16.605</v>
      </c>
      <c r="X17" s="55">
        <f t="shared" si="7"/>
        <v>0</v>
      </c>
      <c r="Y17" s="55">
        <f t="shared" si="0"/>
        <v>0</v>
      </c>
      <c r="Z17" s="55"/>
      <c r="AA17" s="55"/>
      <c r="AB17" s="55"/>
    </row>
    <row r="18" spans="1:28" ht="12.75">
      <c r="A18" s="193">
        <v>6</v>
      </c>
      <c r="B18" s="145">
        <f t="shared" si="8"/>
        <v>1.8</v>
      </c>
      <c r="C18" s="2">
        <f t="shared" si="1"/>
        <v>0.30000000000000004</v>
      </c>
      <c r="D18" s="51">
        <f t="shared" si="2"/>
        <v>0.04500000000000001</v>
      </c>
      <c r="E18" s="74">
        <f t="shared" si="3"/>
        <v>-16.605</v>
      </c>
      <c r="F18" s="32" t="str">
        <f t="shared" si="4"/>
        <v> </v>
      </c>
      <c r="M18" s="9"/>
      <c r="U18" s="58"/>
      <c r="V18" s="58">
        <f t="shared" si="5"/>
        <v>0</v>
      </c>
      <c r="W18" s="55">
        <f t="shared" si="6"/>
        <v>-16.605</v>
      </c>
      <c r="X18" s="55">
        <f t="shared" si="7"/>
        <v>0</v>
      </c>
      <c r="Y18" s="55">
        <f t="shared" si="0"/>
        <v>0</v>
      </c>
      <c r="Z18" s="55"/>
      <c r="AA18" s="55"/>
      <c r="AB18" s="55"/>
    </row>
    <row r="19" spans="1:28" ht="12.75">
      <c r="A19" s="193">
        <v>7</v>
      </c>
      <c r="B19" s="145">
        <f t="shared" si="8"/>
        <v>2.1</v>
      </c>
      <c r="C19" s="2">
        <f t="shared" si="1"/>
        <v>0.30000000000000004</v>
      </c>
      <c r="D19" s="51">
        <f t="shared" si="2"/>
        <v>0.04500000000000001</v>
      </c>
      <c r="E19" s="74">
        <f t="shared" si="3"/>
        <v>-16.605</v>
      </c>
      <c r="F19" s="32" t="str">
        <f t="shared" si="4"/>
        <v> </v>
      </c>
      <c r="M19" s="9"/>
      <c r="U19" s="58"/>
      <c r="V19" s="58">
        <f t="shared" si="5"/>
        <v>0</v>
      </c>
      <c r="W19" s="55">
        <f t="shared" si="6"/>
        <v>-16.605</v>
      </c>
      <c r="X19" s="55">
        <f t="shared" si="7"/>
        <v>0</v>
      </c>
      <c r="Y19" s="55">
        <f t="shared" si="0"/>
        <v>0</v>
      </c>
      <c r="Z19" s="55"/>
      <c r="AA19" s="55"/>
      <c r="AB19" s="55"/>
    </row>
    <row r="20" spans="1:28" ht="12.75">
      <c r="A20" s="193">
        <v>8</v>
      </c>
      <c r="B20" s="145">
        <f t="shared" si="8"/>
        <v>2.4</v>
      </c>
      <c r="C20" s="2">
        <f t="shared" si="1"/>
        <v>0.2999999999999998</v>
      </c>
      <c r="D20" s="51">
        <f t="shared" si="2"/>
        <v>0.04499999999999995</v>
      </c>
      <c r="E20" s="74">
        <f t="shared" si="3"/>
        <v>-16.605</v>
      </c>
      <c r="F20" s="32" t="str">
        <f t="shared" si="4"/>
        <v> </v>
      </c>
      <c r="M20" s="9"/>
      <c r="U20" s="58"/>
      <c r="V20" s="58">
        <f t="shared" si="5"/>
        <v>0</v>
      </c>
      <c r="W20" s="55">
        <f t="shared" si="6"/>
        <v>-16.605</v>
      </c>
      <c r="X20" s="55">
        <f t="shared" si="7"/>
        <v>0</v>
      </c>
      <c r="Y20" s="55">
        <f t="shared" si="0"/>
        <v>0</v>
      </c>
      <c r="Z20" s="55"/>
      <c r="AA20" s="55"/>
      <c r="AB20" s="55"/>
    </row>
    <row r="21" spans="1:28" ht="12.75">
      <c r="A21" s="193">
        <v>9</v>
      </c>
      <c r="B21" s="145">
        <f t="shared" si="8"/>
        <v>2.6999999999999997</v>
      </c>
      <c r="C21" s="2">
        <f t="shared" si="1"/>
        <v>0.2999999999999998</v>
      </c>
      <c r="D21" s="51">
        <f t="shared" si="2"/>
        <v>0.04499999999999995</v>
      </c>
      <c r="E21" s="74">
        <f t="shared" si="3"/>
        <v>-16.605</v>
      </c>
      <c r="F21" s="32" t="str">
        <f t="shared" si="4"/>
        <v> </v>
      </c>
      <c r="M21" s="9"/>
      <c r="U21" s="58"/>
      <c r="V21" s="58">
        <f t="shared" si="5"/>
        <v>0</v>
      </c>
      <c r="W21" s="55">
        <f t="shared" si="6"/>
        <v>-16.605</v>
      </c>
      <c r="X21" s="55">
        <f t="shared" si="7"/>
        <v>0</v>
      </c>
      <c r="Y21" s="55">
        <f t="shared" si="0"/>
        <v>0</v>
      </c>
      <c r="Z21" s="55"/>
      <c r="AA21" s="55"/>
      <c r="AB21" s="55"/>
    </row>
    <row r="22" spans="1:28" ht="12.75">
      <c r="A22" s="193">
        <v>10</v>
      </c>
      <c r="B22" s="145">
        <f t="shared" si="8"/>
        <v>2.9999999999999996</v>
      </c>
      <c r="C22" s="2">
        <f t="shared" si="1"/>
        <v>0.2999999999999998</v>
      </c>
      <c r="D22" s="51">
        <f t="shared" si="2"/>
        <v>0.04499999999999995</v>
      </c>
      <c r="E22" s="74">
        <f t="shared" si="3"/>
        <v>-16.605</v>
      </c>
      <c r="F22" s="32" t="str">
        <f t="shared" si="4"/>
        <v> </v>
      </c>
      <c r="M22" s="9"/>
      <c r="U22" s="58"/>
      <c r="V22" s="58">
        <f t="shared" si="5"/>
        <v>0</v>
      </c>
      <c r="W22" s="55">
        <f t="shared" si="6"/>
        <v>-16.605</v>
      </c>
      <c r="X22" s="55">
        <f t="shared" si="7"/>
        <v>0</v>
      </c>
      <c r="Y22" s="55">
        <f t="shared" si="0"/>
        <v>0</v>
      </c>
      <c r="Z22" s="55"/>
      <c r="AA22" s="55"/>
      <c r="AB22" s="55"/>
    </row>
    <row r="23" spans="1:28" ht="12.75">
      <c r="A23" s="193">
        <v>11</v>
      </c>
      <c r="B23" s="145">
        <f t="shared" si="8"/>
        <v>3.2999999999999994</v>
      </c>
      <c r="C23" s="2">
        <f t="shared" si="1"/>
        <v>0.2999999999999998</v>
      </c>
      <c r="D23" s="51">
        <f t="shared" si="2"/>
        <v>0.04499999999999995</v>
      </c>
      <c r="E23" s="74">
        <f t="shared" si="3"/>
        <v>-16.605</v>
      </c>
      <c r="F23" s="32" t="str">
        <f t="shared" si="4"/>
        <v> </v>
      </c>
      <c r="M23" s="9"/>
      <c r="U23" s="58"/>
      <c r="V23" s="58">
        <f t="shared" si="5"/>
        <v>0</v>
      </c>
      <c r="W23" s="55">
        <f t="shared" si="6"/>
        <v>-16.605</v>
      </c>
      <c r="X23" s="55">
        <f t="shared" si="7"/>
        <v>0</v>
      </c>
      <c r="Y23" s="55">
        <f t="shared" si="0"/>
        <v>0</v>
      </c>
      <c r="Z23" s="55"/>
      <c r="AA23" s="55"/>
      <c r="AB23" s="55"/>
    </row>
    <row r="24" spans="1:28" ht="12.75">
      <c r="A24" s="193">
        <v>12</v>
      </c>
      <c r="B24" s="145">
        <f t="shared" si="8"/>
        <v>3.599999999999999</v>
      </c>
      <c r="C24" s="2">
        <f t="shared" si="1"/>
        <v>0.2999999999999998</v>
      </c>
      <c r="D24" s="51">
        <f t="shared" si="2"/>
        <v>0.04499999999999995</v>
      </c>
      <c r="E24" s="74">
        <f t="shared" si="3"/>
        <v>-16.605</v>
      </c>
      <c r="F24" s="32" t="str">
        <f t="shared" si="4"/>
        <v> </v>
      </c>
      <c r="M24" s="9"/>
      <c r="U24" s="58"/>
      <c r="V24" s="58">
        <f t="shared" si="5"/>
        <v>0</v>
      </c>
      <c r="W24" s="55">
        <f t="shared" si="6"/>
        <v>-16.605</v>
      </c>
      <c r="X24" s="55">
        <f t="shared" si="7"/>
        <v>0</v>
      </c>
      <c r="Y24" s="55">
        <f t="shared" si="0"/>
        <v>0</v>
      </c>
      <c r="Z24" s="55"/>
      <c r="AA24" s="55"/>
      <c r="AB24" s="55"/>
    </row>
    <row r="25" spans="1:28" ht="12.75">
      <c r="A25" s="193">
        <v>13</v>
      </c>
      <c r="B25" s="145">
        <f t="shared" si="8"/>
        <v>3.899999999999999</v>
      </c>
      <c r="C25" s="2">
        <f t="shared" si="1"/>
        <v>0.2999999999999998</v>
      </c>
      <c r="D25" s="51">
        <f t="shared" si="2"/>
        <v>0.04499999999999995</v>
      </c>
      <c r="E25" s="74">
        <f t="shared" si="3"/>
        <v>-16.605</v>
      </c>
      <c r="F25" s="32" t="str">
        <f t="shared" si="4"/>
        <v> </v>
      </c>
      <c r="I25" s="17"/>
      <c r="J25" s="21"/>
      <c r="K25" s="32"/>
      <c r="L25" s="9"/>
      <c r="M25" s="10"/>
      <c r="U25" s="58"/>
      <c r="V25" s="58">
        <f t="shared" si="5"/>
        <v>0</v>
      </c>
      <c r="W25" s="55">
        <f t="shared" si="6"/>
        <v>-16.605</v>
      </c>
      <c r="X25" s="55">
        <f t="shared" si="7"/>
        <v>0</v>
      </c>
      <c r="Y25" s="55">
        <f t="shared" si="0"/>
        <v>0</v>
      </c>
      <c r="Z25" s="55"/>
      <c r="AA25" s="55"/>
      <c r="AB25" s="55"/>
    </row>
    <row r="26" spans="1:13" ht="12.75">
      <c r="A26" s="40"/>
      <c r="B26" s="40"/>
      <c r="C26" s="40"/>
      <c r="D26" s="42"/>
      <c r="E26" s="36"/>
      <c r="F26" s="36"/>
      <c r="G26" s="36"/>
      <c r="H26" s="36"/>
      <c r="I26" s="17"/>
      <c r="J26" s="21"/>
      <c r="K26" s="32"/>
      <c r="L26" s="9"/>
      <c r="M26" s="10"/>
    </row>
    <row r="27" spans="1:13" ht="12.75">
      <c r="A27" s="43"/>
      <c r="B27" s="43"/>
      <c r="C27" s="43"/>
      <c r="D27" s="43"/>
      <c r="E27" s="44"/>
      <c r="F27" s="43"/>
      <c r="G27" s="43"/>
      <c r="H27" s="43"/>
      <c r="K27" s="14"/>
      <c r="L27" s="15"/>
      <c r="M27" s="10"/>
    </row>
    <row r="28" spans="1:13" ht="12.75">
      <c r="A28" s="43"/>
      <c r="B28" s="43"/>
      <c r="C28" s="43"/>
      <c r="D28" s="43"/>
      <c r="E28" s="43"/>
      <c r="F28" s="43"/>
      <c r="G28" s="43"/>
      <c r="H28" s="43"/>
      <c r="K28" s="14"/>
      <c r="L28" s="14"/>
      <c r="M28" s="10"/>
    </row>
    <row r="29" spans="1:12" ht="12.75">
      <c r="A29" s="43"/>
      <c r="B29" s="43"/>
      <c r="C29" s="43"/>
      <c r="D29" s="43"/>
      <c r="E29" s="43"/>
      <c r="F29" s="43"/>
      <c r="G29" s="43"/>
      <c r="H29" s="43"/>
      <c r="K29" s="14"/>
      <c r="L29" s="14"/>
    </row>
    <row r="30" spans="1:13" ht="12.75">
      <c r="A30" s="45"/>
      <c r="B30" s="40"/>
      <c r="C30" s="46"/>
      <c r="D30" s="40"/>
      <c r="E30" s="42"/>
      <c r="F30" s="36"/>
      <c r="G30" s="36"/>
      <c r="H30" s="36"/>
      <c r="L30" s="4"/>
      <c r="M30" s="3"/>
    </row>
    <row r="31" spans="1:13" ht="12.75">
      <c r="A31" s="45"/>
      <c r="B31" s="40"/>
      <c r="C31" s="40"/>
      <c r="D31" s="40"/>
      <c r="E31" s="42"/>
      <c r="F31" s="47"/>
      <c r="G31" s="36"/>
      <c r="H31" s="48"/>
      <c r="L31" s="4"/>
      <c r="M31" s="3"/>
    </row>
    <row r="32" spans="1:13" ht="12.75">
      <c r="A32" s="45"/>
      <c r="B32" s="40"/>
      <c r="C32" s="40"/>
      <c r="D32" s="40"/>
      <c r="E32" s="42"/>
      <c r="F32" s="47"/>
      <c r="G32" s="36"/>
      <c r="H32" s="48"/>
      <c r="L32" s="4"/>
      <c r="M32" s="3"/>
    </row>
    <row r="33" spans="1:13" ht="12.75">
      <c r="A33" s="45"/>
      <c r="B33" s="40"/>
      <c r="C33" s="40"/>
      <c r="D33" s="40"/>
      <c r="E33" s="42"/>
      <c r="F33" s="47"/>
      <c r="G33" s="36"/>
      <c r="H33" s="48"/>
      <c r="L33" s="4"/>
      <c r="M33" s="3"/>
    </row>
    <row r="34" spans="1:13" ht="12.75">
      <c r="A34" s="45"/>
      <c r="B34" s="40"/>
      <c r="C34" s="40"/>
      <c r="D34" s="40"/>
      <c r="E34" s="42"/>
      <c r="F34" s="47"/>
      <c r="G34" s="36"/>
      <c r="H34" s="48"/>
      <c r="L34" s="4"/>
      <c r="M34" s="3"/>
    </row>
    <row r="35" spans="1:13" ht="12.75">
      <c r="A35" s="45"/>
      <c r="B35" s="40"/>
      <c r="C35" s="40"/>
      <c r="D35" s="40"/>
      <c r="E35" s="42"/>
      <c r="F35" s="47"/>
      <c r="G35" s="36"/>
      <c r="H35" s="48"/>
      <c r="L35" s="4"/>
      <c r="M35" s="3"/>
    </row>
    <row r="36" spans="1:13" ht="12.75">
      <c r="A36" s="45"/>
      <c r="B36" s="40"/>
      <c r="C36" s="40"/>
      <c r="D36" s="40"/>
      <c r="E36" s="42"/>
      <c r="F36" s="47"/>
      <c r="G36" s="36"/>
      <c r="H36" s="48"/>
      <c r="L36" s="4"/>
      <c r="M36" s="3"/>
    </row>
    <row r="37" spans="1:13" ht="12.75">
      <c r="A37" s="45"/>
      <c r="B37" s="40"/>
      <c r="C37" s="40"/>
      <c r="D37" s="40"/>
      <c r="E37" s="42"/>
      <c r="F37" s="47"/>
      <c r="G37" s="36"/>
      <c r="H37" s="48"/>
      <c r="L37" s="4"/>
      <c r="M37" s="3"/>
    </row>
    <row r="38" spans="1:13" ht="12.75">
      <c r="A38" s="45"/>
      <c r="B38" s="40"/>
      <c r="C38" s="40"/>
      <c r="D38" s="40"/>
      <c r="E38" s="42"/>
      <c r="F38" s="47"/>
      <c r="G38" s="36"/>
      <c r="H38" s="48"/>
      <c r="L38" s="4"/>
      <c r="M38" s="3"/>
    </row>
    <row r="39" spans="1:13" ht="12.75">
      <c r="A39" s="45"/>
      <c r="B39" s="40"/>
      <c r="C39" s="49"/>
      <c r="D39" s="40"/>
      <c r="E39" s="42"/>
      <c r="F39" s="47"/>
      <c r="G39" s="36"/>
      <c r="H39" s="48"/>
      <c r="L39" s="4"/>
      <c r="M39" s="3"/>
    </row>
    <row r="40" spans="1:13" ht="12.75">
      <c r="A40" s="45"/>
      <c r="B40" s="40"/>
      <c r="C40" s="49"/>
      <c r="D40" s="40"/>
      <c r="E40" s="42"/>
      <c r="F40" s="47"/>
      <c r="G40" s="36"/>
      <c r="H40" s="48"/>
      <c r="L40" s="4"/>
      <c r="M40" s="3"/>
    </row>
    <row r="41" spans="1:13" ht="12.75">
      <c r="A41" s="45"/>
      <c r="B41" s="40"/>
      <c r="C41" s="40"/>
      <c r="D41" s="40"/>
      <c r="E41" s="42"/>
      <c r="F41" s="47"/>
      <c r="G41" s="36"/>
      <c r="H41" s="48"/>
      <c r="L41" s="4"/>
      <c r="M41" s="3"/>
    </row>
    <row r="42" spans="1:13" ht="12.75">
      <c r="A42" s="45"/>
      <c r="B42" s="40"/>
      <c r="C42" s="40"/>
      <c r="D42" s="40"/>
      <c r="E42" s="42"/>
      <c r="F42" s="47"/>
      <c r="G42" s="36"/>
      <c r="H42" s="48"/>
      <c r="L42" s="4"/>
      <c r="M42" s="3"/>
    </row>
    <row r="43" spans="1:13" ht="12.75">
      <c r="A43" s="45"/>
      <c r="B43" s="40"/>
      <c r="C43" s="40"/>
      <c r="D43" s="40"/>
      <c r="E43" s="42"/>
      <c r="F43" s="47"/>
      <c r="G43" s="36"/>
      <c r="H43" s="48"/>
      <c r="L43" s="4"/>
      <c r="M43" s="3"/>
    </row>
    <row r="44" spans="1:8" ht="12.75">
      <c r="A44" s="40"/>
      <c r="B44" s="40"/>
      <c r="C44" s="40"/>
      <c r="D44" s="40"/>
      <c r="E44" s="40"/>
      <c r="F44" s="40"/>
      <c r="G44" s="40"/>
      <c r="H44" s="40"/>
    </row>
    <row r="45" spans="1:8" ht="12.75">
      <c r="A45" s="40"/>
      <c r="B45" s="40"/>
      <c r="C45" s="40"/>
      <c r="D45" s="40"/>
      <c r="E45" s="40"/>
      <c r="F45" s="40"/>
      <c r="G45" s="40"/>
      <c r="H45" s="40"/>
    </row>
    <row r="46" spans="1:8" ht="12.75">
      <c r="A46" s="40"/>
      <c r="B46" s="40"/>
      <c r="C46" s="40"/>
      <c r="D46" s="40"/>
      <c r="E46" s="40"/>
      <c r="F46" s="40"/>
      <c r="G46" s="40"/>
      <c r="H46" s="40"/>
    </row>
    <row r="47" spans="1:8" ht="12.75">
      <c r="A47" s="40"/>
      <c r="B47" s="40"/>
      <c r="C47" s="40"/>
      <c r="D47" s="40"/>
      <c r="E47" s="40"/>
      <c r="F47" s="40"/>
      <c r="G47" s="40"/>
      <c r="H47" s="40"/>
    </row>
    <row r="48" spans="1:8" ht="12.75">
      <c r="A48" s="40"/>
      <c r="B48" s="40"/>
      <c r="C48" s="40"/>
      <c r="D48" s="40"/>
      <c r="E48" s="40"/>
      <c r="F48" s="40"/>
      <c r="G48" s="40"/>
      <c r="H48" s="40"/>
    </row>
    <row r="49" spans="1:8" ht="12.75">
      <c r="A49" s="40"/>
      <c r="B49" s="40"/>
      <c r="C49" s="40"/>
      <c r="D49" s="40"/>
      <c r="E49" s="40"/>
      <c r="F49" s="40"/>
      <c r="G49" s="40"/>
      <c r="H49" s="40"/>
    </row>
    <row r="50" spans="1:8" ht="12.75">
      <c r="A50" s="40"/>
      <c r="B50" s="40"/>
      <c r="C50" s="40"/>
      <c r="D50" s="40"/>
      <c r="E50" s="40"/>
      <c r="F50" s="40"/>
      <c r="G50" s="40"/>
      <c r="H50" s="40"/>
    </row>
    <row r="51" spans="1:8" ht="12.75">
      <c r="A51" s="40"/>
      <c r="B51" s="40"/>
      <c r="C51" s="40"/>
      <c r="D51" s="40"/>
      <c r="E51" s="40"/>
      <c r="F51" s="40"/>
      <c r="G51" s="40"/>
      <c r="H51" s="40"/>
    </row>
    <row r="52" spans="1:8" ht="12.75">
      <c r="A52" s="40"/>
      <c r="B52" s="40"/>
      <c r="C52" s="40"/>
      <c r="D52" s="40"/>
      <c r="E52" s="40"/>
      <c r="F52" s="40"/>
      <c r="G52" s="40"/>
      <c r="H52" s="40"/>
    </row>
    <row r="53" spans="1:8" ht="12.75">
      <c r="A53" s="40"/>
      <c r="B53" s="40"/>
      <c r="C53" s="40"/>
      <c r="D53" s="40"/>
      <c r="E53" s="40"/>
      <c r="F53" s="40"/>
      <c r="G53" s="40"/>
      <c r="H53" s="40"/>
    </row>
    <row r="54" spans="1:8" ht="12.75">
      <c r="A54" s="40"/>
      <c r="B54" s="40"/>
      <c r="C54" s="40"/>
      <c r="D54" s="40"/>
      <c r="E54" s="40"/>
      <c r="F54" s="40"/>
      <c r="G54" s="40"/>
      <c r="H54" s="40"/>
    </row>
    <row r="55" spans="1:8" ht="12.75">
      <c r="A55" s="40"/>
      <c r="B55" s="40"/>
      <c r="C55" s="40"/>
      <c r="D55" s="40"/>
      <c r="E55" s="40"/>
      <c r="F55" s="40"/>
      <c r="G55" s="40"/>
      <c r="H55" s="40"/>
    </row>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B55"/>
  <sheetViews>
    <sheetView workbookViewId="0" topLeftCell="A1">
      <selection activeCell="B4" sqref="B4"/>
    </sheetView>
  </sheetViews>
  <sheetFormatPr defaultColWidth="11.421875" defaultRowHeight="12.75"/>
  <cols>
    <col min="1" max="12" width="7.28125" style="1" customWidth="1"/>
    <col min="13" max="26" width="7.28125" style="0" customWidth="1"/>
    <col min="27" max="27" width="7.421875" style="0" customWidth="1"/>
    <col min="28" max="28" width="8.00390625" style="0" customWidth="1"/>
  </cols>
  <sheetData>
    <row r="1" spans="1:10" s="8" customFormat="1" ht="16.5">
      <c r="A1" s="7" t="s">
        <v>33</v>
      </c>
      <c r="B1" s="7" t="s">
        <v>82</v>
      </c>
      <c r="F1" s="19"/>
      <c r="J1" s="75" t="s">
        <v>231</v>
      </c>
    </row>
    <row r="2" spans="1:2" ht="16.5">
      <c r="A2" s="2"/>
      <c r="B2" s="7" t="s">
        <v>36</v>
      </c>
    </row>
    <row r="3" spans="9:11" ht="12.75">
      <c r="I3" s="38"/>
      <c r="K3" s="13"/>
    </row>
    <row r="4" spans="1:8" ht="14.25">
      <c r="A4" s="77" t="s">
        <v>98</v>
      </c>
      <c r="B4" s="341">
        <v>3</v>
      </c>
      <c r="C4" s="1" t="s">
        <v>150</v>
      </c>
      <c r="D4"/>
      <c r="E4" s="2"/>
      <c r="H4" s="37"/>
    </row>
    <row r="5" spans="1:6" ht="14.25">
      <c r="A5" s="68" t="s">
        <v>99</v>
      </c>
      <c r="B5" s="24">
        <f>1.85*B4*B4</f>
        <v>16.650000000000002</v>
      </c>
      <c r="C5" s="71" t="s">
        <v>108</v>
      </c>
      <c r="D5" s="2" t="s">
        <v>126</v>
      </c>
      <c r="E5" s="69"/>
      <c r="F5" s="67" t="s">
        <v>106</v>
      </c>
    </row>
    <row r="6" spans="1:9" ht="14.25">
      <c r="A6" s="68" t="s">
        <v>100</v>
      </c>
      <c r="B6" s="24">
        <f>6.9*B4*B4</f>
        <v>62.10000000000001</v>
      </c>
      <c r="C6" s="71" t="s">
        <v>108</v>
      </c>
      <c r="D6" s="2" t="s">
        <v>127</v>
      </c>
      <c r="E6" s="69"/>
      <c r="F6" s="67" t="s">
        <v>105</v>
      </c>
      <c r="I6" s="2"/>
    </row>
    <row r="7" spans="1:9" ht="14.25">
      <c r="A7" s="68" t="s">
        <v>101</v>
      </c>
      <c r="B7" s="25">
        <f>SQRT(2*1.85)*$B$4</f>
        <v>5.770615218501404</v>
      </c>
      <c r="C7" s="71" t="s">
        <v>108</v>
      </c>
      <c r="D7" s="2" t="s">
        <v>128</v>
      </c>
      <c r="F7" s="67" t="s">
        <v>107</v>
      </c>
      <c r="G7" s="70"/>
      <c r="H7" s="28"/>
      <c r="I7" s="2"/>
    </row>
    <row r="8" spans="1:26" ht="14.25">
      <c r="A8" s="68" t="s">
        <v>102</v>
      </c>
      <c r="B8" s="25">
        <f>SQRT(2*(6.9+1.85)*B4*B4)</f>
        <v>12.549900398011133</v>
      </c>
      <c r="C8" s="71" t="s">
        <v>108</v>
      </c>
      <c r="D8" s="2" t="s">
        <v>135</v>
      </c>
      <c r="G8" s="67" t="s">
        <v>97</v>
      </c>
      <c r="H8" s="28"/>
      <c r="V8" s="213"/>
      <c r="W8" s="269"/>
      <c r="X8" s="16"/>
      <c r="Y8" s="16"/>
      <c r="Z8" s="16"/>
    </row>
    <row r="9" spans="1:28" s="16" customFormat="1" ht="13.5">
      <c r="A9" s="2"/>
      <c r="B9" s="1"/>
      <c r="C9" s="1"/>
      <c r="D9" s="1"/>
      <c r="E9" s="1"/>
      <c r="F9" s="1"/>
      <c r="G9" s="1"/>
      <c r="H9" s="1"/>
      <c r="M9" s="14"/>
      <c r="V9" s="212" t="s">
        <v>134</v>
      </c>
      <c r="W9" s="269" t="s">
        <v>146</v>
      </c>
      <c r="AA9"/>
      <c r="AB9"/>
    </row>
    <row r="10" spans="1:28" ht="15.75">
      <c r="A10" s="15" t="s">
        <v>137</v>
      </c>
      <c r="B10" s="33" t="s">
        <v>119</v>
      </c>
      <c r="C10" s="33" t="s">
        <v>109</v>
      </c>
      <c r="D10" s="72" t="s">
        <v>110</v>
      </c>
      <c r="E10" s="33" t="s">
        <v>111</v>
      </c>
      <c r="F10" s="60" t="s">
        <v>133</v>
      </c>
      <c r="G10" s="73"/>
      <c r="H10" s="16"/>
      <c r="M10" s="1"/>
      <c r="U10" s="213"/>
      <c r="V10" s="64" t="s">
        <v>28</v>
      </c>
      <c r="W10" s="56" t="s">
        <v>27</v>
      </c>
      <c r="X10" s="56" t="s">
        <v>25</v>
      </c>
      <c r="Y10" s="56" t="s">
        <v>26</v>
      </c>
      <c r="Z10" s="56"/>
      <c r="AA10" s="56"/>
      <c r="AB10" s="56"/>
    </row>
    <row r="11" spans="1:28" ht="12.75">
      <c r="A11" s="15" t="s">
        <v>136</v>
      </c>
      <c r="B11" s="18" t="s">
        <v>150</v>
      </c>
      <c r="C11" s="18" t="s">
        <v>150</v>
      </c>
      <c r="D11" s="18" t="s">
        <v>149</v>
      </c>
      <c r="E11" s="18" t="s">
        <v>149</v>
      </c>
      <c r="F11" s="31" t="s">
        <v>130</v>
      </c>
      <c r="M11" s="9"/>
      <c r="U11" s="56"/>
      <c r="V11" s="273" t="s">
        <v>150</v>
      </c>
      <c r="W11" s="274" t="s">
        <v>149</v>
      </c>
      <c r="X11" s="274" t="s">
        <v>149</v>
      </c>
      <c r="Y11" s="274" t="s">
        <v>149</v>
      </c>
      <c r="Z11" s="274"/>
      <c r="AA11" s="274"/>
      <c r="AB11" s="274"/>
    </row>
    <row r="12" spans="1:28" ht="12.75">
      <c r="A12" s="192">
        <v>0</v>
      </c>
      <c r="B12" s="54">
        <v>0</v>
      </c>
      <c r="C12" s="54">
        <v>0</v>
      </c>
      <c r="D12" s="54">
        <v>0</v>
      </c>
      <c r="E12" s="54">
        <v>0</v>
      </c>
      <c r="M12" s="9"/>
      <c r="U12" s="55"/>
      <c r="V12" s="55">
        <v>0</v>
      </c>
      <c r="W12" s="55">
        <f>IF(E12&lt;0,E12,0)</f>
        <v>0</v>
      </c>
      <c r="X12" s="55">
        <f>IF(E12&gt;0,IF(E12&gt;$B$6,$B$6,E12),0)</f>
        <v>0</v>
      </c>
      <c r="Y12" s="55">
        <f aca="true" t="shared" si="0" ref="Y12:Y25">IF(AND(E12&gt;0,E12&gt;$B$6),E12-$B$6,0)</f>
        <v>0</v>
      </c>
      <c r="Z12" s="55"/>
      <c r="AA12" s="55"/>
      <c r="AB12" s="55"/>
    </row>
    <row r="13" spans="1:28" ht="12.75">
      <c r="A13" s="193">
        <v>1</v>
      </c>
      <c r="B13" s="34">
        <v>-1</v>
      </c>
      <c r="C13" s="2">
        <f aca="true" t="shared" si="1" ref="C13:C25">B13-B12</f>
        <v>-1</v>
      </c>
      <c r="D13" s="51">
        <f aca="true" t="shared" si="2" ref="D13:D25">C13*C13/2</f>
        <v>0.5</v>
      </c>
      <c r="E13" s="74">
        <f aca="true" t="shared" si="3" ref="E13:E25">IF(E12&gt;0,E12,0)+D13-$B$5</f>
        <v>-16.150000000000002</v>
      </c>
      <c r="F13" s="32" t="str">
        <f aca="true" t="shared" si="4" ref="F13:F25">IF(E13&gt;$B$6,"XX"," ")</f>
        <v> </v>
      </c>
      <c r="M13" s="9"/>
      <c r="U13" s="58"/>
      <c r="V13" s="58">
        <f aca="true" t="shared" si="5" ref="V13:V25">IF(ABS(C13)&lt;$B$7,0,IF(C13&lt;-$B$7,-(ABS(C13)-$B$7),ABS(C13)-$B$7))</f>
        <v>0</v>
      </c>
      <c r="W13" s="55">
        <f aca="true" t="shared" si="6" ref="W13:W25">IF(E13&lt;0,E13,0)</f>
        <v>-16.150000000000002</v>
      </c>
      <c r="X13" s="55">
        <f aca="true" t="shared" si="7" ref="X13:X25">IF(E13&gt;0,IF(E13&gt;$B$6,$B$6,E13),0)</f>
        <v>0</v>
      </c>
      <c r="Y13" s="55">
        <f t="shared" si="0"/>
        <v>0</v>
      </c>
      <c r="Z13" s="55"/>
      <c r="AA13" s="55"/>
      <c r="AB13" s="55"/>
    </row>
    <row r="14" spans="1:28" ht="12.75">
      <c r="A14" s="193">
        <v>2</v>
      </c>
      <c r="B14" s="34">
        <v>1</v>
      </c>
      <c r="C14" s="2">
        <f t="shared" si="1"/>
        <v>2</v>
      </c>
      <c r="D14" s="51">
        <f t="shared" si="2"/>
        <v>2</v>
      </c>
      <c r="E14" s="74">
        <f t="shared" si="3"/>
        <v>-14.650000000000002</v>
      </c>
      <c r="F14" s="32" t="str">
        <f t="shared" si="4"/>
        <v> </v>
      </c>
      <c r="M14" s="9"/>
      <c r="U14" s="58"/>
      <c r="V14" s="58">
        <f t="shared" si="5"/>
        <v>0</v>
      </c>
      <c r="W14" s="55">
        <f t="shared" si="6"/>
        <v>-14.650000000000002</v>
      </c>
      <c r="X14" s="55">
        <f t="shared" si="7"/>
        <v>0</v>
      </c>
      <c r="Y14" s="55">
        <f t="shared" si="0"/>
        <v>0</v>
      </c>
      <c r="Z14" s="55"/>
      <c r="AA14" s="55"/>
      <c r="AB14" s="55"/>
    </row>
    <row r="15" spans="1:28" ht="12.75">
      <c r="A15" s="193">
        <v>3</v>
      </c>
      <c r="B15" s="34">
        <v>4</v>
      </c>
      <c r="C15" s="2">
        <f t="shared" si="1"/>
        <v>3</v>
      </c>
      <c r="D15" s="51">
        <f t="shared" si="2"/>
        <v>4.5</v>
      </c>
      <c r="E15" s="74">
        <f t="shared" si="3"/>
        <v>-12.150000000000002</v>
      </c>
      <c r="F15" s="32" t="str">
        <f t="shared" si="4"/>
        <v> </v>
      </c>
      <c r="M15" s="9"/>
      <c r="U15" s="58"/>
      <c r="V15" s="58">
        <f t="shared" si="5"/>
        <v>0</v>
      </c>
      <c r="W15" s="55">
        <f t="shared" si="6"/>
        <v>-12.150000000000002</v>
      </c>
      <c r="X15" s="55">
        <f t="shared" si="7"/>
        <v>0</v>
      </c>
      <c r="Y15" s="55">
        <f t="shared" si="0"/>
        <v>0</v>
      </c>
      <c r="Z15" s="55"/>
      <c r="AA15" s="55"/>
      <c r="AB15" s="55"/>
    </row>
    <row r="16" spans="1:28" ht="12.75">
      <c r="A16" s="193">
        <v>4</v>
      </c>
      <c r="B16" s="34">
        <v>-1.5</v>
      </c>
      <c r="C16" s="2">
        <f t="shared" si="1"/>
        <v>-5.5</v>
      </c>
      <c r="D16" s="51">
        <f t="shared" si="2"/>
        <v>15.125</v>
      </c>
      <c r="E16" s="74">
        <f t="shared" si="3"/>
        <v>-1.5250000000000021</v>
      </c>
      <c r="F16" s="32" t="str">
        <f t="shared" si="4"/>
        <v> </v>
      </c>
      <c r="M16" s="9"/>
      <c r="U16" s="58"/>
      <c r="V16" s="58">
        <f t="shared" si="5"/>
        <v>0</v>
      </c>
      <c r="W16" s="55">
        <f t="shared" si="6"/>
        <v>-1.5250000000000021</v>
      </c>
      <c r="X16" s="55">
        <f t="shared" si="7"/>
        <v>0</v>
      </c>
      <c r="Y16" s="55">
        <f t="shared" si="0"/>
        <v>0</v>
      </c>
      <c r="Z16" s="55"/>
      <c r="AA16" s="55"/>
      <c r="AB16" s="55"/>
    </row>
    <row r="17" spans="1:28" ht="12.75">
      <c r="A17" s="193">
        <v>5</v>
      </c>
      <c r="B17" s="34">
        <v>3.5</v>
      </c>
      <c r="C17" s="2">
        <f t="shared" si="1"/>
        <v>5</v>
      </c>
      <c r="D17" s="51">
        <f t="shared" si="2"/>
        <v>12.5</v>
      </c>
      <c r="E17" s="74">
        <f t="shared" si="3"/>
        <v>-4.150000000000002</v>
      </c>
      <c r="F17" s="32" t="str">
        <f t="shared" si="4"/>
        <v> </v>
      </c>
      <c r="M17" s="9"/>
      <c r="U17" s="58"/>
      <c r="V17" s="58">
        <f t="shared" si="5"/>
        <v>0</v>
      </c>
      <c r="W17" s="55">
        <f t="shared" si="6"/>
        <v>-4.150000000000002</v>
      </c>
      <c r="X17" s="55">
        <f t="shared" si="7"/>
        <v>0</v>
      </c>
      <c r="Y17" s="55">
        <f t="shared" si="0"/>
        <v>0</v>
      </c>
      <c r="Z17" s="55"/>
      <c r="AA17" s="55"/>
      <c r="AB17" s="55"/>
    </row>
    <row r="18" spans="1:28" ht="12.75">
      <c r="A18" s="193">
        <v>6</v>
      </c>
      <c r="B18" s="34">
        <v>-3</v>
      </c>
      <c r="C18" s="2">
        <f t="shared" si="1"/>
        <v>-6.5</v>
      </c>
      <c r="D18" s="51">
        <f t="shared" si="2"/>
        <v>21.125</v>
      </c>
      <c r="E18" s="74">
        <f t="shared" si="3"/>
        <v>4.474999999999998</v>
      </c>
      <c r="F18" s="32" t="str">
        <f t="shared" si="4"/>
        <v> </v>
      </c>
      <c r="M18" s="9"/>
      <c r="U18" s="58"/>
      <c r="V18" s="58">
        <f t="shared" si="5"/>
        <v>-0.7293847814985961</v>
      </c>
      <c r="W18" s="55">
        <f t="shared" si="6"/>
        <v>0</v>
      </c>
      <c r="X18" s="55">
        <f t="shared" si="7"/>
        <v>4.474999999999998</v>
      </c>
      <c r="Y18" s="55">
        <f t="shared" si="0"/>
        <v>0</v>
      </c>
      <c r="Z18" s="55"/>
      <c r="AA18" s="55"/>
      <c r="AB18" s="55"/>
    </row>
    <row r="19" spans="1:28" ht="12.75">
      <c r="A19" s="193">
        <v>7</v>
      </c>
      <c r="B19" s="34">
        <v>4.5</v>
      </c>
      <c r="C19" s="2">
        <f t="shared" si="1"/>
        <v>7.5</v>
      </c>
      <c r="D19" s="51">
        <f t="shared" si="2"/>
        <v>28.125</v>
      </c>
      <c r="E19" s="74">
        <f t="shared" si="3"/>
        <v>15.949999999999992</v>
      </c>
      <c r="F19" s="32" t="str">
        <f t="shared" si="4"/>
        <v> </v>
      </c>
      <c r="M19" s="9"/>
      <c r="U19" s="58"/>
      <c r="V19" s="58">
        <f t="shared" si="5"/>
        <v>1.729384781498596</v>
      </c>
      <c r="W19" s="55">
        <f t="shared" si="6"/>
        <v>0</v>
      </c>
      <c r="X19" s="55">
        <f t="shared" si="7"/>
        <v>15.949999999999992</v>
      </c>
      <c r="Y19" s="55">
        <f t="shared" si="0"/>
        <v>0</v>
      </c>
      <c r="Z19" s="55"/>
      <c r="AA19" s="55"/>
      <c r="AB19" s="55"/>
    </row>
    <row r="20" spans="1:28" ht="12.75">
      <c r="A20" s="193">
        <v>8</v>
      </c>
      <c r="B20" s="34">
        <v>0.5</v>
      </c>
      <c r="C20" s="2">
        <f t="shared" si="1"/>
        <v>-4</v>
      </c>
      <c r="D20" s="51">
        <f t="shared" si="2"/>
        <v>8</v>
      </c>
      <c r="E20" s="74">
        <f t="shared" si="3"/>
        <v>7.29999999999999</v>
      </c>
      <c r="F20" s="32" t="str">
        <f t="shared" si="4"/>
        <v> </v>
      </c>
      <c r="M20" s="9"/>
      <c r="U20" s="58"/>
      <c r="V20" s="58">
        <f t="shared" si="5"/>
        <v>0</v>
      </c>
      <c r="W20" s="55">
        <f t="shared" si="6"/>
        <v>0</v>
      </c>
      <c r="X20" s="55">
        <f t="shared" si="7"/>
        <v>7.29999999999999</v>
      </c>
      <c r="Y20" s="55">
        <f t="shared" si="0"/>
        <v>0</v>
      </c>
      <c r="Z20" s="55"/>
      <c r="AA20" s="55"/>
      <c r="AB20" s="55"/>
    </row>
    <row r="21" spans="1:28" ht="12.75">
      <c r="A21" s="193">
        <v>9</v>
      </c>
      <c r="B21" s="34">
        <v>5</v>
      </c>
      <c r="C21" s="2">
        <f t="shared" si="1"/>
        <v>4.5</v>
      </c>
      <c r="D21" s="51">
        <f t="shared" si="2"/>
        <v>10.125</v>
      </c>
      <c r="E21" s="74">
        <f t="shared" si="3"/>
        <v>0.7749999999999879</v>
      </c>
      <c r="F21" s="32" t="str">
        <f t="shared" si="4"/>
        <v> </v>
      </c>
      <c r="M21" s="9"/>
      <c r="U21" s="58"/>
      <c r="V21" s="58">
        <f t="shared" si="5"/>
        <v>0</v>
      </c>
      <c r="W21" s="55">
        <f t="shared" si="6"/>
        <v>0</v>
      </c>
      <c r="X21" s="55">
        <f t="shared" si="7"/>
        <v>0.7749999999999879</v>
      </c>
      <c r="Y21" s="55">
        <f t="shared" si="0"/>
        <v>0</v>
      </c>
      <c r="Z21" s="55"/>
      <c r="AA21" s="55"/>
      <c r="AB21" s="55"/>
    </row>
    <row r="22" spans="1:28" ht="12.75">
      <c r="A22" s="193">
        <v>10</v>
      </c>
      <c r="B22" s="34">
        <v>-4</v>
      </c>
      <c r="C22" s="2">
        <f t="shared" si="1"/>
        <v>-9</v>
      </c>
      <c r="D22" s="51">
        <f t="shared" si="2"/>
        <v>40.5</v>
      </c>
      <c r="E22" s="74">
        <f t="shared" si="3"/>
        <v>24.62499999999999</v>
      </c>
      <c r="F22" s="32" t="str">
        <f t="shared" si="4"/>
        <v> </v>
      </c>
      <c r="M22" s="9"/>
      <c r="U22" s="58"/>
      <c r="V22" s="58">
        <f t="shared" si="5"/>
        <v>-3.229384781498596</v>
      </c>
      <c r="W22" s="55">
        <f t="shared" si="6"/>
        <v>0</v>
      </c>
      <c r="X22" s="55">
        <f t="shared" si="7"/>
        <v>24.62499999999999</v>
      </c>
      <c r="Y22" s="55">
        <f t="shared" si="0"/>
        <v>0</v>
      </c>
      <c r="Z22" s="55"/>
      <c r="AA22" s="55"/>
      <c r="AB22" s="55"/>
    </row>
    <row r="23" spans="1:28" ht="12.75">
      <c r="A23" s="193">
        <v>11</v>
      </c>
      <c r="B23" s="34">
        <v>9</v>
      </c>
      <c r="C23" s="2">
        <f t="shared" si="1"/>
        <v>13</v>
      </c>
      <c r="D23" s="51">
        <f t="shared" si="2"/>
        <v>84.5</v>
      </c>
      <c r="E23" s="74">
        <f t="shared" si="3"/>
        <v>92.47499999999998</v>
      </c>
      <c r="F23" s="32" t="str">
        <f t="shared" si="4"/>
        <v>XX</v>
      </c>
      <c r="M23" s="9"/>
      <c r="U23" s="58"/>
      <c r="V23" s="58">
        <f t="shared" si="5"/>
        <v>7.229384781498596</v>
      </c>
      <c r="W23" s="55">
        <f t="shared" si="6"/>
        <v>0</v>
      </c>
      <c r="X23" s="55">
        <f t="shared" si="7"/>
        <v>62.10000000000001</v>
      </c>
      <c r="Y23" s="55">
        <f t="shared" si="0"/>
        <v>30.37499999999997</v>
      </c>
      <c r="Z23" s="55"/>
      <c r="AA23" s="55"/>
      <c r="AB23" s="55"/>
    </row>
    <row r="24" spans="1:28" ht="12.75">
      <c r="A24" s="193">
        <v>12</v>
      </c>
      <c r="B24" s="34">
        <v>-1.5</v>
      </c>
      <c r="C24" s="2">
        <f t="shared" si="1"/>
        <v>-10.5</v>
      </c>
      <c r="D24" s="51">
        <f t="shared" si="2"/>
        <v>55.125</v>
      </c>
      <c r="E24" s="74">
        <f t="shared" si="3"/>
        <v>130.94999999999996</v>
      </c>
      <c r="F24" s="32" t="str">
        <f t="shared" si="4"/>
        <v>XX</v>
      </c>
      <c r="M24" s="9"/>
      <c r="U24" s="58"/>
      <c r="V24" s="58">
        <f t="shared" si="5"/>
        <v>-4.729384781498596</v>
      </c>
      <c r="W24" s="55">
        <f t="shared" si="6"/>
        <v>0</v>
      </c>
      <c r="X24" s="55">
        <f t="shared" si="7"/>
        <v>62.10000000000001</v>
      </c>
      <c r="Y24" s="55">
        <f t="shared" si="0"/>
        <v>68.84999999999995</v>
      </c>
      <c r="Z24" s="55"/>
      <c r="AA24" s="55"/>
      <c r="AB24" s="55"/>
    </row>
    <row r="25" spans="1:28" ht="12.75">
      <c r="A25" s="193">
        <v>13</v>
      </c>
      <c r="B25" s="34">
        <v>6</v>
      </c>
      <c r="C25" s="2">
        <f t="shared" si="1"/>
        <v>7.5</v>
      </c>
      <c r="D25" s="51">
        <f t="shared" si="2"/>
        <v>28.125</v>
      </c>
      <c r="E25" s="74">
        <f t="shared" si="3"/>
        <v>142.42499999999995</v>
      </c>
      <c r="F25" s="32" t="str">
        <f t="shared" si="4"/>
        <v>XX</v>
      </c>
      <c r="I25" s="17"/>
      <c r="J25" s="21"/>
      <c r="K25" s="32"/>
      <c r="L25" s="9"/>
      <c r="M25" s="10"/>
      <c r="U25" s="58"/>
      <c r="V25" s="58">
        <f t="shared" si="5"/>
        <v>1.729384781498596</v>
      </c>
      <c r="W25" s="55">
        <f t="shared" si="6"/>
        <v>0</v>
      </c>
      <c r="X25" s="55">
        <f t="shared" si="7"/>
        <v>62.10000000000001</v>
      </c>
      <c r="Y25" s="55">
        <f t="shared" si="0"/>
        <v>80.32499999999995</v>
      </c>
      <c r="Z25" s="55"/>
      <c r="AA25" s="55"/>
      <c r="AB25" s="55"/>
    </row>
    <row r="26" spans="1:13" ht="12.75">
      <c r="A26" s="40"/>
      <c r="B26" s="40"/>
      <c r="C26" s="40"/>
      <c r="D26" s="42"/>
      <c r="E26" s="36"/>
      <c r="F26" s="36"/>
      <c r="G26" s="36"/>
      <c r="H26" s="36"/>
      <c r="I26" s="17"/>
      <c r="J26" s="21"/>
      <c r="K26" s="32"/>
      <c r="L26" s="9"/>
      <c r="M26" s="10"/>
    </row>
    <row r="27" spans="1:13" ht="12.75">
      <c r="A27" s="43"/>
      <c r="B27" s="43"/>
      <c r="C27" s="43"/>
      <c r="D27" s="43"/>
      <c r="E27" s="44"/>
      <c r="F27" s="43"/>
      <c r="G27" s="43"/>
      <c r="H27" s="43"/>
      <c r="K27" s="14"/>
      <c r="L27" s="15"/>
      <c r="M27" s="10"/>
    </row>
    <row r="28" spans="1:13" ht="12.75">
      <c r="A28" s="43"/>
      <c r="B28" s="43"/>
      <c r="C28" s="43"/>
      <c r="D28" s="43"/>
      <c r="E28" s="43"/>
      <c r="F28" s="43"/>
      <c r="G28" s="43"/>
      <c r="H28" s="43"/>
      <c r="K28" s="14"/>
      <c r="L28" s="14"/>
      <c r="M28" s="10"/>
    </row>
    <row r="29" spans="1:12" ht="12.75">
      <c r="A29" s="43"/>
      <c r="B29" s="43"/>
      <c r="C29" s="43"/>
      <c r="D29" s="43"/>
      <c r="E29" s="43"/>
      <c r="F29" s="43"/>
      <c r="G29" s="43"/>
      <c r="H29" s="43"/>
      <c r="K29" s="14"/>
      <c r="L29" s="14"/>
    </row>
    <row r="30" spans="1:13" ht="12.75">
      <c r="A30" s="45"/>
      <c r="B30" s="40"/>
      <c r="C30" s="46"/>
      <c r="D30" s="40"/>
      <c r="E30" s="42"/>
      <c r="F30" s="36"/>
      <c r="G30" s="36"/>
      <c r="H30" s="36"/>
      <c r="L30" s="4"/>
      <c r="M30" s="3"/>
    </row>
    <row r="31" spans="1:13" ht="12.75">
      <c r="A31" s="45"/>
      <c r="B31" s="40"/>
      <c r="C31" s="40"/>
      <c r="D31" s="40"/>
      <c r="E31" s="42"/>
      <c r="F31" s="47"/>
      <c r="G31" s="36"/>
      <c r="H31" s="48"/>
      <c r="L31" s="4"/>
      <c r="M31" s="3"/>
    </row>
    <row r="32" spans="1:13" ht="12.75">
      <c r="A32" s="45"/>
      <c r="B32" s="40"/>
      <c r="C32" s="40"/>
      <c r="D32" s="40"/>
      <c r="E32" s="42"/>
      <c r="F32" s="47"/>
      <c r="G32" s="36"/>
      <c r="H32" s="48"/>
      <c r="L32" s="4"/>
      <c r="M32" s="3"/>
    </row>
    <row r="33" spans="1:13" ht="12.75">
      <c r="A33" s="45"/>
      <c r="B33" s="40"/>
      <c r="C33" s="40"/>
      <c r="D33" s="40"/>
      <c r="E33" s="42"/>
      <c r="F33" s="47"/>
      <c r="G33" s="36"/>
      <c r="H33" s="48"/>
      <c r="L33" s="4"/>
      <c r="M33" s="3"/>
    </row>
    <row r="34" spans="1:13" ht="12.75">
      <c r="A34" s="45"/>
      <c r="B34" s="40"/>
      <c r="C34" s="40"/>
      <c r="D34" s="40"/>
      <c r="E34" s="42"/>
      <c r="F34" s="47"/>
      <c r="G34" s="36"/>
      <c r="H34" s="48"/>
      <c r="L34" s="4"/>
      <c r="M34" s="3"/>
    </row>
    <row r="35" spans="1:13" ht="12.75">
      <c r="A35" s="45"/>
      <c r="B35" s="40"/>
      <c r="C35" s="40"/>
      <c r="D35" s="40"/>
      <c r="E35" s="42"/>
      <c r="F35" s="47"/>
      <c r="G35" s="36"/>
      <c r="H35" s="48"/>
      <c r="L35" s="4"/>
      <c r="M35" s="3"/>
    </row>
    <row r="36" spans="1:13" ht="12.75">
      <c r="A36" s="45"/>
      <c r="B36" s="40"/>
      <c r="C36" s="40"/>
      <c r="D36" s="40"/>
      <c r="E36" s="42"/>
      <c r="F36" s="47"/>
      <c r="G36" s="36"/>
      <c r="H36" s="48"/>
      <c r="L36" s="4"/>
      <c r="M36" s="3"/>
    </row>
    <row r="37" spans="1:13" ht="12.75">
      <c r="A37" s="45"/>
      <c r="B37" s="40"/>
      <c r="C37" s="40"/>
      <c r="D37" s="40"/>
      <c r="E37" s="42"/>
      <c r="F37" s="47"/>
      <c r="G37" s="36"/>
      <c r="H37" s="48"/>
      <c r="L37" s="4"/>
      <c r="M37" s="3"/>
    </row>
    <row r="38" spans="1:13" ht="12.75">
      <c r="A38" s="45"/>
      <c r="B38" s="40"/>
      <c r="C38" s="40"/>
      <c r="D38" s="40"/>
      <c r="E38" s="42"/>
      <c r="F38" s="47"/>
      <c r="G38" s="36"/>
      <c r="H38" s="48"/>
      <c r="L38" s="4"/>
      <c r="M38" s="3"/>
    </row>
    <row r="39" spans="1:13" ht="12.75">
      <c r="A39" s="45"/>
      <c r="B39" s="40"/>
      <c r="C39" s="49"/>
      <c r="D39" s="40"/>
      <c r="E39" s="42"/>
      <c r="F39" s="47"/>
      <c r="G39" s="36"/>
      <c r="H39" s="48"/>
      <c r="L39" s="4"/>
      <c r="M39" s="3"/>
    </row>
    <row r="40" spans="1:13" ht="12.75">
      <c r="A40" s="45"/>
      <c r="B40" s="40"/>
      <c r="C40" s="49"/>
      <c r="D40" s="40"/>
      <c r="E40" s="42"/>
      <c r="F40" s="47"/>
      <c r="G40" s="36"/>
      <c r="H40" s="48"/>
      <c r="L40" s="4"/>
      <c r="M40" s="3"/>
    </row>
    <row r="41" spans="1:13" ht="12.75">
      <c r="A41" s="45"/>
      <c r="B41" s="40"/>
      <c r="C41" s="40"/>
      <c r="D41" s="40"/>
      <c r="E41" s="42"/>
      <c r="F41" s="47"/>
      <c r="G41" s="36"/>
      <c r="H41" s="48"/>
      <c r="L41" s="4"/>
      <c r="M41" s="3"/>
    </row>
    <row r="42" spans="1:13" ht="12.75">
      <c r="A42" s="45"/>
      <c r="B42" s="40"/>
      <c r="C42" s="40"/>
      <c r="D42" s="40"/>
      <c r="E42" s="42"/>
      <c r="F42" s="47"/>
      <c r="G42" s="36"/>
      <c r="H42" s="48"/>
      <c r="L42" s="4"/>
      <c r="M42" s="3"/>
    </row>
    <row r="43" spans="1:13" ht="12.75">
      <c r="A43" s="45"/>
      <c r="B43" s="40"/>
      <c r="C43" s="40"/>
      <c r="D43" s="40"/>
      <c r="E43" s="42"/>
      <c r="F43" s="47"/>
      <c r="G43" s="36"/>
      <c r="H43" s="48"/>
      <c r="L43" s="4"/>
      <c r="M43" s="3"/>
    </row>
    <row r="44" spans="1:8" ht="12.75">
      <c r="A44" s="40"/>
      <c r="B44" s="40"/>
      <c r="C44" s="40"/>
      <c r="D44" s="40"/>
      <c r="E44" s="40"/>
      <c r="F44" s="40"/>
      <c r="G44" s="40"/>
      <c r="H44" s="40"/>
    </row>
    <row r="45" spans="1:8" ht="12.75">
      <c r="A45" s="40"/>
      <c r="B45" s="40"/>
      <c r="C45" s="40"/>
      <c r="D45" s="40"/>
      <c r="E45" s="40"/>
      <c r="F45" s="40"/>
      <c r="G45" s="40"/>
      <c r="H45" s="40"/>
    </row>
    <row r="46" spans="1:8" ht="12.75">
      <c r="A46" s="40"/>
      <c r="B46" s="40"/>
      <c r="C46" s="40"/>
      <c r="D46" s="40"/>
      <c r="E46" s="40"/>
      <c r="F46" s="40"/>
      <c r="G46" s="40"/>
      <c r="H46" s="40"/>
    </row>
    <row r="47" spans="1:8" ht="12.75">
      <c r="A47" s="40"/>
      <c r="B47" s="40"/>
      <c r="C47" s="40"/>
      <c r="D47" s="40"/>
      <c r="E47" s="40"/>
      <c r="F47" s="40"/>
      <c r="G47" s="40"/>
      <c r="H47" s="40"/>
    </row>
    <row r="48" spans="1:8" ht="12.75">
      <c r="A48" s="40"/>
      <c r="B48" s="40"/>
      <c r="C48" s="40"/>
      <c r="D48" s="40"/>
      <c r="E48" s="40"/>
      <c r="F48" s="40"/>
      <c r="G48" s="40"/>
      <c r="H48" s="40"/>
    </row>
    <row r="49" spans="1:8" ht="12.75">
      <c r="A49" s="40"/>
      <c r="B49" s="40"/>
      <c r="C49" s="40"/>
      <c r="D49" s="40"/>
      <c r="E49" s="40"/>
      <c r="F49" s="40"/>
      <c r="G49" s="40"/>
      <c r="H49" s="40"/>
    </row>
    <row r="50" spans="1:8" ht="12.75">
      <c r="A50" s="40"/>
      <c r="B50" s="40"/>
      <c r="C50" s="40"/>
      <c r="D50" s="40"/>
      <c r="E50" s="40"/>
      <c r="F50" s="40"/>
      <c r="G50" s="40"/>
      <c r="H50" s="40"/>
    </row>
    <row r="51" spans="1:8" ht="12.75">
      <c r="A51" s="40"/>
      <c r="B51" s="40"/>
      <c r="C51" s="40"/>
      <c r="D51" s="40"/>
      <c r="E51" s="40"/>
      <c r="F51" s="40"/>
      <c r="G51" s="40"/>
      <c r="H51" s="40"/>
    </row>
    <row r="52" spans="1:8" ht="12.75">
      <c r="A52" s="40"/>
      <c r="B52" s="40"/>
      <c r="C52" s="40"/>
      <c r="D52" s="40"/>
      <c r="E52" s="40"/>
      <c r="F52" s="40"/>
      <c r="G52" s="40"/>
      <c r="H52" s="40"/>
    </row>
    <row r="53" spans="1:8" ht="12.75">
      <c r="A53" s="40"/>
      <c r="B53" s="40"/>
      <c r="C53" s="40"/>
      <c r="D53" s="40"/>
      <c r="E53" s="40"/>
      <c r="F53" s="40"/>
      <c r="G53" s="40"/>
      <c r="H53" s="40"/>
    </row>
    <row r="54" spans="1:8" ht="12.75">
      <c r="A54" s="40"/>
      <c r="B54" s="40"/>
      <c r="C54" s="40"/>
      <c r="D54" s="40"/>
      <c r="E54" s="40"/>
      <c r="F54" s="40"/>
      <c r="G54" s="40"/>
      <c r="H54" s="40"/>
    </row>
    <row r="55" spans="1:8" ht="12.75">
      <c r="A55" s="40"/>
      <c r="B55" s="40"/>
      <c r="C55" s="40"/>
      <c r="D55" s="40"/>
      <c r="E55" s="40"/>
      <c r="F55" s="40"/>
      <c r="G55" s="40"/>
      <c r="H55" s="40"/>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LfUG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Poppitz</dc:creator>
  <cp:keywords/>
  <dc:description/>
  <cp:lastModifiedBy>Poppitz</cp:lastModifiedBy>
  <cp:lastPrinted>2008-04-24T09:03:13Z</cp:lastPrinted>
  <dcterms:created xsi:type="dcterms:W3CDTF">2005-11-28T14:26:04Z</dcterms:created>
  <dcterms:modified xsi:type="dcterms:W3CDTF">2010-03-10T16:59:19Z</dcterms:modified>
  <cp:category/>
  <cp:version/>
  <cp:contentType/>
  <cp:contentStatus/>
</cp:coreProperties>
</file>